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4345" windowHeight="12000" activeTab="4"/>
  </bookViews>
  <sheets>
    <sheet name="assumptions" sheetId="11" r:id="rId1"/>
    <sheet name="baseline" sheetId="13" r:id="rId2"/>
    <sheet name="pessimistic" sheetId="14" r:id="rId3"/>
    <sheet name="good" sheetId="15" r:id="rId4"/>
    <sheet name="charts" sheetId="12" r:id="rId5"/>
  </sheets>
  <calcPr calcId="145621"/>
</workbook>
</file>

<file path=xl/calcChain.xml><?xml version="1.0" encoding="utf-8"?>
<calcChain xmlns="http://schemas.openxmlformats.org/spreadsheetml/2006/main">
  <c r="D43" i="11" l="1"/>
  <c r="L31" i="14" s="1"/>
  <c r="E43" i="11"/>
  <c r="L31" i="15" s="1"/>
  <c r="D44" i="11"/>
  <c r="L32" i="14" s="1"/>
  <c r="E44" i="11"/>
  <c r="L32" i="15" s="1"/>
  <c r="D45" i="11"/>
  <c r="L33" i="14" s="1"/>
  <c r="E45" i="11"/>
  <c r="L33" i="15" s="1"/>
  <c r="C44" i="11"/>
  <c r="L32" i="13" s="1"/>
  <c r="C45" i="11"/>
  <c r="L33" i="13" s="1"/>
  <c r="C43" i="11"/>
  <c r="L31" i="13" s="1"/>
  <c r="T31" i="15" l="1"/>
  <c r="T32" i="15"/>
  <c r="T30" i="15"/>
  <c r="T28" i="15"/>
  <c r="T31" i="14"/>
  <c r="T32" i="14"/>
  <c r="T30" i="14"/>
  <c r="T28" i="14"/>
  <c r="T31" i="13"/>
  <c r="T32" i="13"/>
  <c r="T30" i="13"/>
  <c r="T28" i="13"/>
  <c r="T40" i="15" l="1"/>
  <c r="T39" i="15"/>
  <c r="T38" i="15"/>
  <c r="Z32" i="15"/>
  <c r="Z31" i="15"/>
  <c r="Z30" i="15"/>
  <c r="Z29" i="15"/>
  <c r="L29" i="15"/>
  <c r="DH11" i="15"/>
  <c r="DH12" i="15" s="1"/>
  <c r="DI10" i="15"/>
  <c r="CI10" i="15"/>
  <c r="CJ11" i="15" s="1"/>
  <c r="DI9" i="15"/>
  <c r="BS9" i="15"/>
  <c r="BT10" i="15" s="1"/>
  <c r="DI8" i="15"/>
  <c r="BC8" i="15"/>
  <c r="BD9" i="15" s="1"/>
  <c r="DI7" i="15"/>
  <c r="AM7" i="15"/>
  <c r="AN8" i="15" s="1"/>
  <c r="DI6" i="15"/>
  <c r="DA6" i="15"/>
  <c r="W6" i="15"/>
  <c r="X7" i="15" s="1"/>
  <c r="DI5" i="15"/>
  <c r="DA5" i="15"/>
  <c r="G5" i="15"/>
  <c r="CY5" i="15" s="1"/>
  <c r="DF5" i="15" s="1"/>
  <c r="T40" i="14"/>
  <c r="T39" i="14"/>
  <c r="T38" i="14"/>
  <c r="Z32" i="14"/>
  <c r="Z31" i="14"/>
  <c r="Z30" i="14"/>
  <c r="Z29" i="14"/>
  <c r="L29" i="14"/>
  <c r="DH11" i="14"/>
  <c r="DH12" i="14" s="1"/>
  <c r="DI10" i="14"/>
  <c r="CI10" i="14"/>
  <c r="DI9" i="14"/>
  <c r="BS9" i="14"/>
  <c r="DI8" i="14"/>
  <c r="BC8" i="14"/>
  <c r="BD9" i="14" s="1"/>
  <c r="DI7" i="14"/>
  <c r="AM7" i="14"/>
  <c r="AN8" i="14" s="1"/>
  <c r="DI6" i="14"/>
  <c r="DA6" i="14"/>
  <c r="W6" i="14"/>
  <c r="DI5" i="14"/>
  <c r="DA5" i="14"/>
  <c r="G5" i="14"/>
  <c r="Z30" i="13"/>
  <c r="Z31" i="13"/>
  <c r="Z32" i="13"/>
  <c r="Z29" i="13"/>
  <c r="T39" i="13"/>
  <c r="T40" i="13"/>
  <c r="T38" i="13"/>
  <c r="L29" i="13"/>
  <c r="DH11" i="13"/>
  <c r="DI10" i="13"/>
  <c r="CI10" i="13"/>
  <c r="CJ11" i="13" s="1"/>
  <c r="DI9" i="13"/>
  <c r="BS9" i="13"/>
  <c r="BT10" i="13" s="1"/>
  <c r="DI8" i="13"/>
  <c r="BC8" i="13"/>
  <c r="BD9" i="13" s="1"/>
  <c r="DI7" i="13"/>
  <c r="AM7" i="13"/>
  <c r="AN8" i="13" s="1"/>
  <c r="X7" i="13"/>
  <c r="DI6" i="13"/>
  <c r="DA6" i="13"/>
  <c r="W6" i="13"/>
  <c r="DI5" i="13"/>
  <c r="DA5" i="13"/>
  <c r="G5" i="13"/>
  <c r="CY5" i="13" s="1"/>
  <c r="DF5" i="13" s="1"/>
  <c r="DZ6" i="15" l="1"/>
  <c r="DX6" i="15"/>
  <c r="DX5" i="15"/>
  <c r="DZ5" i="15"/>
  <c r="DI11" i="15"/>
  <c r="H6" i="15"/>
  <c r="CY6" i="15" s="1"/>
  <c r="DF6" i="15" s="1"/>
  <c r="AD6" i="15" s="1"/>
  <c r="AH6" i="15" s="1"/>
  <c r="DX5" i="14"/>
  <c r="DZ5" i="14"/>
  <c r="DZ6" i="14"/>
  <c r="DX6" i="14"/>
  <c r="AO9" i="14"/>
  <c r="AO10" i="14" s="1"/>
  <c r="DI11" i="13"/>
  <c r="DZ6" i="13"/>
  <c r="DX6" i="13"/>
  <c r="DX5" i="13"/>
  <c r="DZ5" i="13"/>
  <c r="H6" i="13"/>
  <c r="I7" i="13" s="1"/>
  <c r="N5" i="13"/>
  <c r="CZ5" i="13" s="1"/>
  <c r="BU11" i="15"/>
  <c r="BV11" i="15"/>
  <c r="N5" i="15"/>
  <c r="Z8" i="15"/>
  <c r="Y8" i="15"/>
  <c r="CL12" i="15"/>
  <c r="CK12" i="15"/>
  <c r="AO9" i="15"/>
  <c r="BE10" i="15"/>
  <c r="BF10" i="15"/>
  <c r="AP9" i="15"/>
  <c r="DH13" i="15"/>
  <c r="DI12" i="15"/>
  <c r="AP9" i="14"/>
  <c r="X7" i="14"/>
  <c r="BF10" i="14"/>
  <c r="BE10" i="14"/>
  <c r="DI12" i="14"/>
  <c r="DH13" i="14"/>
  <c r="BT10" i="14"/>
  <c r="CY5" i="14"/>
  <c r="DF5" i="14" s="1"/>
  <c r="N5" i="14" s="1"/>
  <c r="H6" i="14"/>
  <c r="CJ11" i="14"/>
  <c r="DI11" i="14"/>
  <c r="Y8" i="13"/>
  <c r="Y9" i="13" s="1"/>
  <c r="AP9" i="13"/>
  <c r="AO9" i="13"/>
  <c r="BF10" i="13"/>
  <c r="BE10" i="13"/>
  <c r="CL12" i="13"/>
  <c r="CK12" i="13"/>
  <c r="BV11" i="13"/>
  <c r="BU11" i="13"/>
  <c r="Z8" i="13"/>
  <c r="DH12" i="13"/>
  <c r="J7" i="15" l="1"/>
  <c r="N6" i="15"/>
  <c r="CZ6" i="15" s="1"/>
  <c r="I7" i="15"/>
  <c r="R5" i="13"/>
  <c r="DB5" i="13" s="1"/>
  <c r="DW5" i="13" s="1"/>
  <c r="DY5" i="13" s="1"/>
  <c r="J7" i="13"/>
  <c r="J8" i="13" s="1"/>
  <c r="CY6" i="13"/>
  <c r="DF6" i="13" s="1"/>
  <c r="AD6" i="13" s="1"/>
  <c r="AH6" i="13" s="1"/>
  <c r="AQ9" i="14"/>
  <c r="AR9" i="14" s="1"/>
  <c r="M7" i="13"/>
  <c r="BI10" i="15"/>
  <c r="BF11" i="15"/>
  <c r="AO10" i="15"/>
  <c r="AQ9" i="15"/>
  <c r="CM12" i="15"/>
  <c r="CK13" i="15"/>
  <c r="AA8" i="15"/>
  <c r="Y9" i="15"/>
  <c r="BY11" i="15"/>
  <c r="BV12" i="15"/>
  <c r="DH14" i="15"/>
  <c r="DI13" i="15"/>
  <c r="J8" i="15"/>
  <c r="M7" i="15"/>
  <c r="CL13" i="15"/>
  <c r="CO12" i="15"/>
  <c r="BE11" i="15"/>
  <c r="BG10" i="15"/>
  <c r="R6" i="15"/>
  <c r="DB6" i="15" s="1"/>
  <c r="Z9" i="15"/>
  <c r="AC8" i="15"/>
  <c r="BU12" i="15"/>
  <c r="BW11" i="15"/>
  <c r="BX11" i="15" s="1"/>
  <c r="AS9" i="15"/>
  <c r="AP10" i="15"/>
  <c r="I8" i="15"/>
  <c r="K7" i="15"/>
  <c r="R5" i="15"/>
  <c r="DB5" i="15" s="1"/>
  <c r="CZ5" i="15"/>
  <c r="CZ5" i="14"/>
  <c r="R5" i="14"/>
  <c r="DB5" i="14" s="1"/>
  <c r="I7" i="14"/>
  <c r="J7" i="14"/>
  <c r="CY6" i="14"/>
  <c r="DF6" i="14" s="1"/>
  <c r="AD6" i="14" s="1"/>
  <c r="AH6" i="14" s="1"/>
  <c r="BE11" i="14"/>
  <c r="BG10" i="14"/>
  <c r="BH10" i="14" s="1"/>
  <c r="DH14" i="14"/>
  <c r="DI13" i="14"/>
  <c r="BI10" i="14"/>
  <c r="BF11" i="14"/>
  <c r="Y8" i="14"/>
  <c r="Z8" i="14"/>
  <c r="CL12" i="14"/>
  <c r="CK12" i="14"/>
  <c r="AP10" i="14"/>
  <c r="AS9" i="14"/>
  <c r="AQ10" i="14"/>
  <c r="AR10" i="14" s="1"/>
  <c r="AO11" i="14"/>
  <c r="BU11" i="14"/>
  <c r="BV11" i="14"/>
  <c r="AA8" i="13"/>
  <c r="AB8" i="13" s="1"/>
  <c r="BI10" i="13"/>
  <c r="BF11" i="13"/>
  <c r="DJ5" i="13"/>
  <c r="N6" i="13"/>
  <c r="BV12" i="13"/>
  <c r="BY11" i="13"/>
  <c r="AS9" i="13"/>
  <c r="AP10" i="13"/>
  <c r="DI12" i="13"/>
  <c r="DH13" i="13"/>
  <c r="K7" i="13"/>
  <c r="I8" i="13"/>
  <c r="Y10" i="13"/>
  <c r="AA9" i="13"/>
  <c r="AB9" i="13" s="1"/>
  <c r="BU12" i="13"/>
  <c r="BW11" i="13"/>
  <c r="BX11" i="13" s="1"/>
  <c r="CL13" i="13"/>
  <c r="CO12" i="13"/>
  <c r="AO10" i="13"/>
  <c r="AQ9" i="13"/>
  <c r="AR9" i="13" s="1"/>
  <c r="Z9" i="13"/>
  <c r="AC8" i="13"/>
  <c r="J9" i="13"/>
  <c r="M8" i="13"/>
  <c r="CK13" i="13"/>
  <c r="CM12" i="13"/>
  <c r="CN12" i="13" s="1"/>
  <c r="BE11" i="13"/>
  <c r="BG10" i="13"/>
  <c r="BH10" i="13" s="1"/>
  <c r="DC5" i="13" l="1"/>
  <c r="C4" i="12" s="1"/>
  <c r="DW5" i="15"/>
  <c r="DW6" i="15"/>
  <c r="DW5" i="14"/>
  <c r="EA5" i="13"/>
  <c r="DO5" i="13"/>
  <c r="I9" i="15"/>
  <c r="K8" i="15"/>
  <c r="L8" i="15" s="1"/>
  <c r="BU13" i="15"/>
  <c r="BW12" i="15"/>
  <c r="BX12" i="15" s="1"/>
  <c r="BE12" i="15"/>
  <c r="BG11" i="15"/>
  <c r="BH11" i="15" s="1"/>
  <c r="J9" i="15"/>
  <c r="M8" i="15"/>
  <c r="BV13" i="15"/>
  <c r="BY12" i="15"/>
  <c r="DC5" i="15"/>
  <c r="E4" i="12" s="1"/>
  <c r="DJ5" i="15"/>
  <c r="AS10" i="15"/>
  <c r="AP11" i="15"/>
  <c r="DJ6" i="15"/>
  <c r="DC6" i="15"/>
  <c r="E5" i="12" s="1"/>
  <c r="CK14" i="15"/>
  <c r="CM13" i="15"/>
  <c r="CN13" i="15" s="1"/>
  <c r="AO11" i="15"/>
  <c r="AQ10" i="15"/>
  <c r="CL14" i="15"/>
  <c r="CO13" i="15"/>
  <c r="AB8" i="15"/>
  <c r="AR9" i="15"/>
  <c r="L7" i="15"/>
  <c r="CY7" i="15" s="1"/>
  <c r="DF7" i="15" s="1"/>
  <c r="P7" i="15" s="1"/>
  <c r="U7" i="15" s="1"/>
  <c r="Z10" i="15"/>
  <c r="AC9" i="15"/>
  <c r="BH10" i="15"/>
  <c r="DH15" i="15"/>
  <c r="DI14" i="15"/>
  <c r="Y10" i="15"/>
  <c r="AA9" i="15"/>
  <c r="AB9" i="15" s="1"/>
  <c r="CN12" i="15"/>
  <c r="BF12" i="15"/>
  <c r="BI11" i="15"/>
  <c r="AO12" i="14"/>
  <c r="AQ11" i="14"/>
  <c r="DI14" i="14"/>
  <c r="DH15" i="14"/>
  <c r="I8" i="14"/>
  <c r="K7" i="14"/>
  <c r="BV12" i="14"/>
  <c r="BY11" i="14"/>
  <c r="CK13" i="14"/>
  <c r="CM12" i="14"/>
  <c r="CN12" i="14" s="1"/>
  <c r="DC5" i="14"/>
  <c r="D4" i="12" s="1"/>
  <c r="DJ5" i="14"/>
  <c r="BW11" i="14"/>
  <c r="BU12" i="14"/>
  <c r="CL13" i="14"/>
  <c r="CO12" i="14"/>
  <c r="Y9" i="14"/>
  <c r="AA8" i="14"/>
  <c r="AB8" i="14" s="1"/>
  <c r="BE12" i="14"/>
  <c r="BG11" i="14"/>
  <c r="BH11" i="14" s="1"/>
  <c r="N6" i="14"/>
  <c r="AP11" i="14"/>
  <c r="AS10" i="14"/>
  <c r="BI11" i="14"/>
  <c r="BF12" i="14"/>
  <c r="Z9" i="14"/>
  <c r="AC8" i="14"/>
  <c r="M7" i="14"/>
  <c r="J8" i="14"/>
  <c r="CK14" i="13"/>
  <c r="CM13" i="13"/>
  <c r="J10" i="13"/>
  <c r="M9" i="13"/>
  <c r="CO13" i="13"/>
  <c r="CL14" i="13"/>
  <c r="BY12" i="13"/>
  <c r="BV13" i="13"/>
  <c r="DL5" i="13"/>
  <c r="DK5" i="13"/>
  <c r="AQ10" i="13"/>
  <c r="AR10" i="13" s="1"/>
  <c r="AO11" i="13"/>
  <c r="CZ6" i="13"/>
  <c r="R6" i="13"/>
  <c r="DB6" i="13" s="1"/>
  <c r="AA10" i="13"/>
  <c r="AB10" i="13" s="1"/>
  <c r="Y11" i="13"/>
  <c r="L7" i="13"/>
  <c r="AS10" i="13"/>
  <c r="AP11" i="13"/>
  <c r="BI11" i="13"/>
  <c r="BF12" i="13"/>
  <c r="BE12" i="13"/>
  <c r="BG11" i="13"/>
  <c r="AC9" i="13"/>
  <c r="Z10" i="13"/>
  <c r="BW12" i="13"/>
  <c r="BX12" i="13" s="1"/>
  <c r="BU13" i="13"/>
  <c r="I9" i="13"/>
  <c r="K8" i="13"/>
  <c r="L8" i="13" s="1"/>
  <c r="DH14" i="13"/>
  <c r="DI13" i="13"/>
  <c r="DO5" i="15" l="1"/>
  <c r="DY6" i="15"/>
  <c r="EA6" i="15" s="1"/>
  <c r="DY5" i="15"/>
  <c r="EA5" i="15" s="1"/>
  <c r="DO6" i="15"/>
  <c r="DY5" i="14"/>
  <c r="EA5" i="14" s="1"/>
  <c r="DO5" i="14"/>
  <c r="DW6" i="13"/>
  <c r="DY6" i="13" s="1"/>
  <c r="DS5" i="13"/>
  <c r="DM5" i="13"/>
  <c r="DQ5" i="13"/>
  <c r="DP5" i="13"/>
  <c r="DR5" i="13"/>
  <c r="CL15" i="15"/>
  <c r="CO14" i="15"/>
  <c r="AT7" i="15"/>
  <c r="AX7" i="15" s="1"/>
  <c r="AD7" i="15"/>
  <c r="AH7" i="15" s="1"/>
  <c r="AO12" i="15"/>
  <c r="AQ11" i="15"/>
  <c r="AR11" i="15" s="1"/>
  <c r="AS11" i="15"/>
  <c r="AP12" i="15"/>
  <c r="BY13" i="15"/>
  <c r="BV14" i="15"/>
  <c r="BE13" i="15"/>
  <c r="BG12" i="15"/>
  <c r="BH12" i="15" s="1"/>
  <c r="BU14" i="15"/>
  <c r="BW13" i="15"/>
  <c r="BX13" i="15" s="1"/>
  <c r="AA10" i="15"/>
  <c r="AB10" i="15" s="1"/>
  <c r="Y11" i="15"/>
  <c r="DH16" i="15"/>
  <c r="DI15" i="15"/>
  <c r="Z11" i="15"/>
  <c r="AC10" i="15"/>
  <c r="Q7" i="15"/>
  <c r="CY8" i="15"/>
  <c r="DF8" i="15" s="1"/>
  <c r="P8" i="15" s="1"/>
  <c r="U8" i="15" s="1"/>
  <c r="DK5" i="15"/>
  <c r="DP5" i="15" s="1"/>
  <c r="DL5" i="15"/>
  <c r="J10" i="15"/>
  <c r="M9" i="15"/>
  <c r="O7" i="15"/>
  <c r="AR10" i="15"/>
  <c r="CK15" i="15"/>
  <c r="CM14" i="15"/>
  <c r="DL6" i="15"/>
  <c r="DK6" i="15"/>
  <c r="DP6" i="15" s="1"/>
  <c r="I10" i="15"/>
  <c r="K9" i="15"/>
  <c r="L9" i="15" s="1"/>
  <c r="BF13" i="15"/>
  <c r="BI12" i="15"/>
  <c r="J9" i="14"/>
  <c r="M8" i="14"/>
  <c r="BU13" i="14"/>
  <c r="BW12" i="14"/>
  <c r="BX12" i="14" s="1"/>
  <c r="CK14" i="14"/>
  <c r="CM13" i="14"/>
  <c r="CN13" i="14" s="1"/>
  <c r="BE13" i="14"/>
  <c r="BG12" i="14"/>
  <c r="BH12" i="14" s="1"/>
  <c r="I9" i="14"/>
  <c r="K8" i="14"/>
  <c r="L8" i="14" s="1"/>
  <c r="DH16" i="14"/>
  <c r="DI15" i="14"/>
  <c r="AO13" i="14"/>
  <c r="AQ12" i="14"/>
  <c r="AR12" i="14" s="1"/>
  <c r="BI12" i="14"/>
  <c r="BF13" i="14"/>
  <c r="AA9" i="14"/>
  <c r="AB9" i="14" s="1"/>
  <c r="Y10" i="14"/>
  <c r="DK5" i="14"/>
  <c r="DL5" i="14"/>
  <c r="BV13" i="14"/>
  <c r="BY12" i="14"/>
  <c r="Z10" i="14"/>
  <c r="AC9" i="14"/>
  <c r="AS11" i="14"/>
  <c r="AP12" i="14"/>
  <c r="R6" i="14"/>
  <c r="DB6" i="14" s="1"/>
  <c r="CZ6" i="14"/>
  <c r="CO13" i="14"/>
  <c r="CL14" i="14"/>
  <c r="BX11" i="14"/>
  <c r="L7" i="14"/>
  <c r="AR11" i="14"/>
  <c r="BH11" i="13"/>
  <c r="BU14" i="13"/>
  <c r="BW13" i="13"/>
  <c r="BG12" i="13"/>
  <c r="BH12" i="13" s="1"/>
  <c r="BE13" i="13"/>
  <c r="BI12" i="13"/>
  <c r="BF13" i="13"/>
  <c r="DC6" i="13"/>
  <c r="C5" i="12" s="1"/>
  <c r="DJ6" i="13"/>
  <c r="BV14" i="13"/>
  <c r="BY13" i="13"/>
  <c r="DI14" i="13"/>
  <c r="DH15" i="13"/>
  <c r="AP12" i="13"/>
  <c r="AS11" i="13"/>
  <c r="AO12" i="13"/>
  <c r="AQ11" i="13"/>
  <c r="AR11" i="13" s="1"/>
  <c r="CK15" i="13"/>
  <c r="CM14" i="13"/>
  <c r="CN14" i="13" s="1"/>
  <c r="Z11" i="13"/>
  <c r="AC10" i="13"/>
  <c r="CY8" i="13"/>
  <c r="DF8" i="13" s="1"/>
  <c r="Q8" i="13" s="1"/>
  <c r="CL15" i="13"/>
  <c r="CO14" i="13"/>
  <c r="J11" i="13"/>
  <c r="M10" i="13"/>
  <c r="CN13" i="13"/>
  <c r="I10" i="13"/>
  <c r="K9" i="13"/>
  <c r="L9" i="13" s="1"/>
  <c r="AA11" i="13"/>
  <c r="Y12" i="13"/>
  <c r="CY7" i="13"/>
  <c r="DF7" i="13" s="1"/>
  <c r="DM6" i="15" l="1"/>
  <c r="DS6" i="15"/>
  <c r="DQ6" i="15"/>
  <c r="DR6" i="15"/>
  <c r="DU6" i="15" s="1"/>
  <c r="DM5" i="15"/>
  <c r="DS5" i="15"/>
  <c r="DQ5" i="15"/>
  <c r="DR5" i="15"/>
  <c r="DW6" i="14"/>
  <c r="DM5" i="14"/>
  <c r="DS5" i="14"/>
  <c r="DQ5" i="14"/>
  <c r="DR5" i="14"/>
  <c r="DU5" i="13"/>
  <c r="DP5" i="14"/>
  <c r="EA6" i="13"/>
  <c r="DT5" i="13"/>
  <c r="ED5" i="13" s="1"/>
  <c r="DO6" i="13"/>
  <c r="AE8" i="15"/>
  <c r="AJ8" i="15" s="1"/>
  <c r="Q8" i="15"/>
  <c r="S8" i="15" s="1"/>
  <c r="O8" i="15"/>
  <c r="T8" i="15" s="1"/>
  <c r="CO15" i="15"/>
  <c r="CL16" i="15"/>
  <c r="CY9" i="15"/>
  <c r="DF9" i="15" s="1"/>
  <c r="Q9" i="15" s="1"/>
  <c r="CN14" i="15"/>
  <c r="CZ7" i="15"/>
  <c r="T7" i="15"/>
  <c r="BJ8" i="15"/>
  <c r="BN8" i="15" s="1"/>
  <c r="AT8" i="15"/>
  <c r="AX8" i="15" s="1"/>
  <c r="AG8" i="15"/>
  <c r="AI8" i="15" s="1"/>
  <c r="AF8" i="15"/>
  <c r="AK8" i="15" s="1"/>
  <c r="AA11" i="15"/>
  <c r="AB11" i="15" s="1"/>
  <c r="Y12" i="15"/>
  <c r="BE14" i="15"/>
  <c r="BG13" i="15"/>
  <c r="BH13" i="15" s="1"/>
  <c r="Z12" i="15"/>
  <c r="AC11" i="15"/>
  <c r="AO13" i="15"/>
  <c r="AQ12" i="15"/>
  <c r="AR12" i="15" s="1"/>
  <c r="I11" i="15"/>
  <c r="K10" i="15"/>
  <c r="L10" i="15" s="1"/>
  <c r="CK16" i="15"/>
  <c r="CM15" i="15"/>
  <c r="CN15" i="15" s="1"/>
  <c r="DA7" i="15"/>
  <c r="S7" i="15"/>
  <c r="BU15" i="15"/>
  <c r="BW14" i="15"/>
  <c r="BV15" i="15"/>
  <c r="BY14" i="15"/>
  <c r="AS12" i="15"/>
  <c r="AP13" i="15"/>
  <c r="BF14" i="15"/>
  <c r="BI13" i="15"/>
  <c r="J11" i="15"/>
  <c r="M10" i="15"/>
  <c r="DH17" i="15"/>
  <c r="DI16" i="15"/>
  <c r="AO14" i="14"/>
  <c r="AQ13" i="14"/>
  <c r="AR13" i="14" s="1"/>
  <c r="DI16" i="14"/>
  <c r="DH17" i="14"/>
  <c r="BU14" i="14"/>
  <c r="BW13" i="14"/>
  <c r="M9" i="14"/>
  <c r="J10" i="14"/>
  <c r="Z11" i="14"/>
  <c r="AC10" i="14"/>
  <c r="BV14" i="14"/>
  <c r="BY13" i="14"/>
  <c r="CL15" i="14"/>
  <c r="CO14" i="14"/>
  <c r="DJ6" i="14"/>
  <c r="DC6" i="14"/>
  <c r="D5" i="12" s="1"/>
  <c r="I10" i="14"/>
  <c r="K9" i="14"/>
  <c r="L9" i="14" s="1"/>
  <c r="BE14" i="14"/>
  <c r="BG13" i="14"/>
  <c r="BH13" i="14" s="1"/>
  <c r="Y11" i="14"/>
  <c r="AA10" i="14"/>
  <c r="AB10" i="14" s="1"/>
  <c r="AP13" i="14"/>
  <c r="AS12" i="14"/>
  <c r="BF14" i="14"/>
  <c r="BI13" i="14"/>
  <c r="CY8" i="14"/>
  <c r="DF8" i="14" s="1"/>
  <c r="O8" i="14" s="1"/>
  <c r="CY7" i="14"/>
  <c r="DF7" i="14" s="1"/>
  <c r="O7" i="14" s="1"/>
  <c r="CK15" i="14"/>
  <c r="CM14" i="14"/>
  <c r="CN14" i="14" s="1"/>
  <c r="S8" i="13"/>
  <c r="Y13" i="13"/>
  <c r="AA12" i="13"/>
  <c r="AB12" i="13" s="1"/>
  <c r="BF14" i="13"/>
  <c r="BI13" i="13"/>
  <c r="CL16" i="13"/>
  <c r="CO15" i="13"/>
  <c r="AT7" i="13"/>
  <c r="AX7" i="13" s="1"/>
  <c r="AD7" i="13"/>
  <c r="AH7" i="13" s="1"/>
  <c r="P7" i="13"/>
  <c r="U7" i="13" s="1"/>
  <c r="Q7" i="13"/>
  <c r="CY9" i="13"/>
  <c r="DF9" i="13" s="1"/>
  <c r="Q9" i="13" s="1"/>
  <c r="BE14" i="13"/>
  <c r="BG13" i="13"/>
  <c r="BH13" i="13" s="1"/>
  <c r="Z12" i="13"/>
  <c r="AC11" i="13"/>
  <c r="BV15" i="13"/>
  <c r="BY14" i="13"/>
  <c r="BW14" i="13"/>
  <c r="BX14" i="13" s="1"/>
  <c r="BU15" i="13"/>
  <c r="AB11" i="13"/>
  <c r="I11" i="13"/>
  <c r="K10" i="13"/>
  <c r="L10" i="13" s="1"/>
  <c r="J12" i="13"/>
  <c r="M11" i="13"/>
  <c r="CM15" i="13"/>
  <c r="CN15" i="13" s="1"/>
  <c r="CK16" i="13"/>
  <c r="AO13" i="13"/>
  <c r="AQ12" i="13"/>
  <c r="AR12" i="13" s="1"/>
  <c r="DH16" i="13"/>
  <c r="DI15" i="13"/>
  <c r="O7" i="13"/>
  <c r="BX13" i="13"/>
  <c r="BJ8" i="13"/>
  <c r="BN8" i="13" s="1"/>
  <c r="AT8" i="13"/>
  <c r="AX8" i="13" s="1"/>
  <c r="AE8" i="13"/>
  <c r="AJ8" i="13" s="1"/>
  <c r="AG8" i="13"/>
  <c r="AI8" i="13" s="1"/>
  <c r="AF8" i="13"/>
  <c r="AK8" i="13" s="1"/>
  <c r="P8" i="13"/>
  <c r="U8" i="13" s="1"/>
  <c r="AP13" i="13"/>
  <c r="AS12" i="13"/>
  <c r="DL6" i="13"/>
  <c r="DK6" i="13"/>
  <c r="DS6" i="13" s="1"/>
  <c r="O8" i="13"/>
  <c r="P9" i="15" l="1"/>
  <c r="U9" i="15" s="1"/>
  <c r="DT5" i="15"/>
  <c r="ED5" i="15" s="1"/>
  <c r="DT6" i="15"/>
  <c r="ED6" i="15" s="1"/>
  <c r="EF6" i="15" s="1"/>
  <c r="EH6" i="15" s="1"/>
  <c r="E28" i="12" s="1"/>
  <c r="EF5" i="15"/>
  <c r="EH5" i="15" s="1"/>
  <c r="E27" i="12" s="1"/>
  <c r="EE5" i="15"/>
  <c r="EG5" i="15" s="1"/>
  <c r="EI5" i="15" s="1"/>
  <c r="DZ7" i="15"/>
  <c r="DX7" i="15"/>
  <c r="DU5" i="15"/>
  <c r="O9" i="15"/>
  <c r="T9" i="15" s="1"/>
  <c r="DY6" i="14"/>
  <c r="EA6" i="14" s="1"/>
  <c r="DO6" i="14"/>
  <c r="DT5" i="14"/>
  <c r="ED5" i="14" s="1"/>
  <c r="DU5" i="14"/>
  <c r="EF5" i="13"/>
  <c r="EH5" i="13" s="1"/>
  <c r="C27" i="12" s="1"/>
  <c r="EE5" i="13"/>
  <c r="EG5" i="13" s="1"/>
  <c r="DM6" i="13"/>
  <c r="DQ6" i="13"/>
  <c r="DR6" i="13"/>
  <c r="DU6" i="13" s="1"/>
  <c r="DP6" i="13"/>
  <c r="DB7" i="15"/>
  <c r="Q8" i="14"/>
  <c r="S8" i="14" s="1"/>
  <c r="CZ8" i="15"/>
  <c r="DB8" i="15"/>
  <c r="S9" i="15"/>
  <c r="BF15" i="15"/>
  <c r="BI14" i="15"/>
  <c r="DH18" i="15"/>
  <c r="DI17" i="15"/>
  <c r="BV16" i="15"/>
  <c r="BY15" i="15"/>
  <c r="DA8" i="15"/>
  <c r="BE15" i="15"/>
  <c r="BG14" i="15"/>
  <c r="BX14" i="15"/>
  <c r="I12" i="15"/>
  <c r="K11" i="15"/>
  <c r="L11" i="15" s="1"/>
  <c r="AO14" i="15"/>
  <c r="AQ13" i="15"/>
  <c r="BZ9" i="15"/>
  <c r="CD9" i="15" s="1"/>
  <c r="BJ9" i="15"/>
  <c r="BN9" i="15" s="1"/>
  <c r="AV9" i="15"/>
  <c r="BA9" i="15" s="1"/>
  <c r="AW9" i="15"/>
  <c r="AY9" i="15" s="1"/>
  <c r="AG9" i="15"/>
  <c r="AI9" i="15" s="1"/>
  <c r="AF9" i="15"/>
  <c r="AK9" i="15" s="1"/>
  <c r="AU9" i="15"/>
  <c r="AZ9" i="15" s="1"/>
  <c r="AE9" i="15"/>
  <c r="AJ9" i="15" s="1"/>
  <c r="CL17" i="15"/>
  <c r="CO16" i="15"/>
  <c r="CM16" i="15"/>
  <c r="CN16" i="15" s="1"/>
  <c r="CK17" i="15"/>
  <c r="M11" i="15"/>
  <c r="J12" i="15"/>
  <c r="AP14" i="15"/>
  <c r="AS13" i="15"/>
  <c r="BU16" i="15"/>
  <c r="BW15" i="15"/>
  <c r="BX15" i="15" s="1"/>
  <c r="CY10" i="15"/>
  <c r="DF10" i="15" s="1"/>
  <c r="O10" i="15" s="1"/>
  <c r="Z13" i="15"/>
  <c r="AC12" i="15"/>
  <c r="Y13" i="15"/>
  <c r="AA12" i="15"/>
  <c r="AB12" i="15" s="1"/>
  <c r="P8" i="14"/>
  <c r="U8" i="14" s="1"/>
  <c r="Y12" i="14"/>
  <c r="AA11" i="14"/>
  <c r="BI14" i="14"/>
  <c r="BF15" i="14"/>
  <c r="CK16" i="14"/>
  <c r="CM15" i="14"/>
  <c r="CN15" i="14" s="1"/>
  <c r="AT8" i="14"/>
  <c r="AX8" i="14" s="1"/>
  <c r="BJ8" i="14"/>
  <c r="BN8" i="14" s="1"/>
  <c r="AE8" i="14"/>
  <c r="AJ8" i="14" s="1"/>
  <c r="AG8" i="14"/>
  <c r="AI8" i="14" s="1"/>
  <c r="AF8" i="14"/>
  <c r="AK8" i="14" s="1"/>
  <c r="BG14" i="14"/>
  <c r="BH14" i="14" s="1"/>
  <c r="BE15" i="14"/>
  <c r="BV15" i="14"/>
  <c r="BY14" i="14"/>
  <c r="BW14" i="14"/>
  <c r="BX14" i="14" s="1"/>
  <c r="BU15" i="14"/>
  <c r="DH18" i="14"/>
  <c r="DI17" i="14"/>
  <c r="AQ14" i="14"/>
  <c r="AR14" i="14" s="1"/>
  <c r="AO15" i="14"/>
  <c r="DL6" i="14"/>
  <c r="DK6" i="14"/>
  <c r="AT7" i="14"/>
  <c r="AX7" i="14" s="1"/>
  <c r="AD7" i="14"/>
  <c r="AH7" i="14" s="1"/>
  <c r="P7" i="14"/>
  <c r="U7" i="14" s="1"/>
  <c r="Q7" i="14"/>
  <c r="CY9" i="14"/>
  <c r="DF9" i="14" s="1"/>
  <c r="Q9" i="14" s="1"/>
  <c r="CL16" i="14"/>
  <c r="CO15" i="14"/>
  <c r="AC11" i="14"/>
  <c r="Z12" i="14"/>
  <c r="M10" i="14"/>
  <c r="J11" i="14"/>
  <c r="BX13" i="14"/>
  <c r="T7" i="14"/>
  <c r="T8" i="14"/>
  <c r="AP14" i="14"/>
  <c r="AS13" i="14"/>
  <c r="I11" i="14"/>
  <c r="K10" i="14"/>
  <c r="O9" i="13"/>
  <c r="T9" i="13" s="1"/>
  <c r="DA8" i="13"/>
  <c r="S9" i="13"/>
  <c r="BV16" i="13"/>
  <c r="BY15" i="13"/>
  <c r="DA7" i="13"/>
  <c r="S7" i="13"/>
  <c r="DI16" i="13"/>
  <c r="DH17" i="13"/>
  <c r="I12" i="13"/>
  <c r="K11" i="13"/>
  <c r="L11" i="13" s="1"/>
  <c r="BI14" i="13"/>
  <c r="BF15" i="13"/>
  <c r="AA13" i="13"/>
  <c r="AB13" i="13" s="1"/>
  <c r="Y14" i="13"/>
  <c r="M12" i="13"/>
  <c r="J13" i="13"/>
  <c r="Z13" i="13"/>
  <c r="AC12" i="13"/>
  <c r="AS13" i="13"/>
  <c r="AP14" i="13"/>
  <c r="CZ7" i="13"/>
  <c r="T7" i="13"/>
  <c r="BU16" i="13"/>
  <c r="BW15" i="13"/>
  <c r="BX15" i="13" s="1"/>
  <c r="CZ8" i="13"/>
  <c r="T8" i="13"/>
  <c r="DB8" i="13" s="1"/>
  <c r="AQ13" i="13"/>
  <c r="AR13" i="13" s="1"/>
  <c r="AO14" i="13"/>
  <c r="CY10" i="13"/>
  <c r="DF10" i="13" s="1"/>
  <c r="Q10" i="13" s="1"/>
  <c r="BG14" i="13"/>
  <c r="BH14" i="13" s="1"/>
  <c r="BE15" i="13"/>
  <c r="BJ9" i="13"/>
  <c r="BN9" i="13" s="1"/>
  <c r="BZ9" i="13"/>
  <c r="CD9" i="13" s="1"/>
  <c r="AU9" i="13"/>
  <c r="AZ9" i="13" s="1"/>
  <c r="AE9" i="13"/>
  <c r="AJ9" i="13" s="1"/>
  <c r="AW9" i="13"/>
  <c r="AY9" i="13" s="1"/>
  <c r="AV9" i="13"/>
  <c r="BA9" i="13" s="1"/>
  <c r="AG9" i="13"/>
  <c r="AI9" i="13" s="1"/>
  <c r="AF9" i="13"/>
  <c r="AK9" i="13" s="1"/>
  <c r="P9" i="13"/>
  <c r="U9" i="13" s="1"/>
  <c r="CK17" i="13"/>
  <c r="CM16" i="13"/>
  <c r="CN16" i="13" s="1"/>
  <c r="CL17" i="13"/>
  <c r="CO16" i="13"/>
  <c r="EE6" i="15" l="1"/>
  <c r="EG6" i="15" s="1"/>
  <c r="EI6" i="15"/>
  <c r="DJ7" i="15"/>
  <c r="DW7" i="15"/>
  <c r="DZ8" i="15"/>
  <c r="DX8" i="15"/>
  <c r="DJ8" i="15"/>
  <c r="DK8" i="15" s="1"/>
  <c r="DW8" i="15"/>
  <c r="EI5" i="13"/>
  <c r="EF5" i="14"/>
  <c r="EH5" i="14" s="1"/>
  <c r="D27" i="12" s="1"/>
  <c r="EE5" i="14"/>
  <c r="EG5" i="14" s="1"/>
  <c r="DM6" i="14"/>
  <c r="DQ6" i="14"/>
  <c r="DS6" i="14"/>
  <c r="DR6" i="14"/>
  <c r="DP6" i="14"/>
  <c r="DT6" i="13"/>
  <c r="ED6" i="13" s="1"/>
  <c r="EF6" i="13" s="1"/>
  <c r="EH6" i="13" s="1"/>
  <c r="C28" i="12" s="1"/>
  <c r="DC7" i="15"/>
  <c r="E6" i="12" s="1"/>
  <c r="DX8" i="13"/>
  <c r="DZ8" i="13"/>
  <c r="DX7" i="13"/>
  <c r="DZ7" i="13"/>
  <c r="DW8" i="13"/>
  <c r="DC8" i="15"/>
  <c r="E7" i="12" s="1"/>
  <c r="DB8" i="14"/>
  <c r="DB9" i="15"/>
  <c r="Q10" i="15"/>
  <c r="S10" i="15" s="1"/>
  <c r="T10" i="15"/>
  <c r="Y14" i="15"/>
  <c r="AA13" i="15"/>
  <c r="AB13" i="15" s="1"/>
  <c r="Z14" i="15"/>
  <c r="AC13" i="15"/>
  <c r="BY16" i="15"/>
  <c r="BV17" i="15"/>
  <c r="DI18" i="15"/>
  <c r="DH19" i="15"/>
  <c r="J13" i="15"/>
  <c r="M12" i="15"/>
  <c r="BU17" i="15"/>
  <c r="BW16" i="15"/>
  <c r="BX16" i="15" s="1"/>
  <c r="AS14" i="15"/>
  <c r="AP15" i="15"/>
  <c r="CK18" i="15"/>
  <c r="CM17" i="15"/>
  <c r="CN17" i="15" s="1"/>
  <c r="CZ9" i="15"/>
  <c r="AQ14" i="15"/>
  <c r="AO15" i="15"/>
  <c r="P10" i="15"/>
  <c r="U10" i="15" s="1"/>
  <c r="BE16" i="15"/>
  <c r="BG15" i="15"/>
  <c r="BH15" i="15" s="1"/>
  <c r="CL18" i="15"/>
  <c r="CO17" i="15"/>
  <c r="CY11" i="15"/>
  <c r="DF11" i="15" s="1"/>
  <c r="O11" i="15" s="1"/>
  <c r="DA9" i="15"/>
  <c r="CP10" i="15"/>
  <c r="CT10" i="15" s="1"/>
  <c r="BZ10" i="15"/>
  <c r="CD10" i="15" s="1"/>
  <c r="BM10" i="15"/>
  <c r="BO10" i="15" s="1"/>
  <c r="BL10" i="15"/>
  <c r="BQ10" i="15" s="1"/>
  <c r="AW10" i="15"/>
  <c r="AY10" i="15" s="1"/>
  <c r="BK10" i="15"/>
  <c r="BP10" i="15" s="1"/>
  <c r="AV10" i="15"/>
  <c r="BA10" i="15" s="1"/>
  <c r="AF10" i="15"/>
  <c r="AK10" i="15" s="1"/>
  <c r="AE10" i="15"/>
  <c r="AJ10" i="15" s="1"/>
  <c r="AG10" i="15"/>
  <c r="AI10" i="15" s="1"/>
  <c r="AU10" i="15"/>
  <c r="AZ10" i="15" s="1"/>
  <c r="DL7" i="15"/>
  <c r="AR13" i="15"/>
  <c r="I13" i="15"/>
  <c r="K12" i="15"/>
  <c r="L12" i="15" s="1"/>
  <c r="BH14" i="15"/>
  <c r="BI15" i="15"/>
  <c r="BF16" i="15"/>
  <c r="CZ8" i="14"/>
  <c r="O9" i="14"/>
  <c r="T9" i="14" s="1"/>
  <c r="Z13" i="14"/>
  <c r="AC12" i="14"/>
  <c r="AO16" i="14"/>
  <c r="AQ15" i="14"/>
  <c r="AR15" i="14" s="1"/>
  <c r="L10" i="14"/>
  <c r="CY10" i="14" s="1"/>
  <c r="DF10" i="14" s="1"/>
  <c r="BJ9" i="14"/>
  <c r="BN9" i="14" s="1"/>
  <c r="BZ9" i="14"/>
  <c r="CD9" i="14" s="1"/>
  <c r="AW9" i="14"/>
  <c r="AY9" i="14" s="1"/>
  <c r="AU9" i="14"/>
  <c r="AZ9" i="14" s="1"/>
  <c r="AV9" i="14"/>
  <c r="BA9" i="14" s="1"/>
  <c r="AG9" i="14"/>
  <c r="AI9" i="14" s="1"/>
  <c r="AF9" i="14"/>
  <c r="AK9" i="14" s="1"/>
  <c r="AE9" i="14"/>
  <c r="AJ9" i="14" s="1"/>
  <c r="DI18" i="14"/>
  <c r="DH19" i="14"/>
  <c r="DA8" i="14"/>
  <c r="AP15" i="14"/>
  <c r="AS14" i="14"/>
  <c r="S9" i="14"/>
  <c r="I12" i="14"/>
  <c r="K11" i="14"/>
  <c r="L11" i="14" s="1"/>
  <c r="CZ7" i="14"/>
  <c r="J12" i="14"/>
  <c r="M11" i="14"/>
  <c r="P9" i="14"/>
  <c r="U9" i="14" s="1"/>
  <c r="BE16" i="14"/>
  <c r="BG15" i="14"/>
  <c r="Y13" i="14"/>
  <c r="AA12" i="14"/>
  <c r="CL17" i="14"/>
  <c r="CO16" i="14"/>
  <c r="DA7" i="14"/>
  <c r="S7" i="14"/>
  <c r="DB7" i="14" s="1"/>
  <c r="BU16" i="14"/>
  <c r="BW15" i="14"/>
  <c r="BX15" i="14" s="1"/>
  <c r="BV16" i="14"/>
  <c r="BY15" i="14"/>
  <c r="CK17" i="14"/>
  <c r="CM16" i="14"/>
  <c r="BF16" i="14"/>
  <c r="BI15" i="14"/>
  <c r="AB11" i="14"/>
  <c r="DB7" i="13"/>
  <c r="DB9" i="13"/>
  <c r="S10" i="13"/>
  <c r="CK18" i="13"/>
  <c r="CM17" i="13"/>
  <c r="J14" i="13"/>
  <c r="M13" i="13"/>
  <c r="BE16" i="13"/>
  <c r="BG15" i="13"/>
  <c r="BH15" i="13" s="1"/>
  <c r="AC13" i="13"/>
  <c r="Z14" i="13"/>
  <c r="BF16" i="13"/>
  <c r="BI15" i="13"/>
  <c r="CP10" i="13"/>
  <c r="CT10" i="13" s="1"/>
  <c r="BZ10" i="13"/>
  <c r="CD10" i="13" s="1"/>
  <c r="BM10" i="13"/>
  <c r="BO10" i="13" s="1"/>
  <c r="BK10" i="13"/>
  <c r="BP10" i="13" s="1"/>
  <c r="BL10" i="13"/>
  <c r="BQ10" i="13" s="1"/>
  <c r="AU10" i="13"/>
  <c r="AZ10" i="13" s="1"/>
  <c r="AW10" i="13"/>
  <c r="AY10" i="13" s="1"/>
  <c r="AV10" i="13"/>
  <c r="BA10" i="13" s="1"/>
  <c r="AG10" i="13"/>
  <c r="AI10" i="13" s="1"/>
  <c r="AE10" i="13"/>
  <c r="AJ10" i="13" s="1"/>
  <c r="AF10" i="13"/>
  <c r="AK10" i="13" s="1"/>
  <c r="P10" i="13"/>
  <c r="U10" i="13" s="1"/>
  <c r="AQ14" i="13"/>
  <c r="AO15" i="13"/>
  <c r="CZ9" i="13"/>
  <c r="CY11" i="13"/>
  <c r="DF11" i="13" s="1"/>
  <c r="O11" i="13" s="1"/>
  <c r="DH18" i="13"/>
  <c r="DI17" i="13"/>
  <c r="O10" i="13"/>
  <c r="Y15" i="13"/>
  <c r="AA14" i="13"/>
  <c r="AB14" i="13" s="1"/>
  <c r="I13" i="13"/>
  <c r="K12" i="13"/>
  <c r="L12" i="13" s="1"/>
  <c r="BY16" i="13"/>
  <c r="BV17" i="13"/>
  <c r="CL18" i="13"/>
  <c r="CO17" i="13"/>
  <c r="DC8" i="13"/>
  <c r="C7" i="12" s="1"/>
  <c r="DJ8" i="13"/>
  <c r="BU17" i="13"/>
  <c r="BW16" i="13"/>
  <c r="BX16" i="13" s="1"/>
  <c r="AP15" i="13"/>
  <c r="AS14" i="13"/>
  <c r="DA9" i="13"/>
  <c r="EI5" i="14" l="1"/>
  <c r="DK7" i="15"/>
  <c r="DM7" i="15" s="1"/>
  <c r="DT6" i="14"/>
  <c r="ED6" i="14" s="1"/>
  <c r="DM8" i="15"/>
  <c r="DR8" i="15"/>
  <c r="DL8" i="15"/>
  <c r="DR7" i="15"/>
  <c r="DJ9" i="15"/>
  <c r="DL9" i="15" s="1"/>
  <c r="DW9" i="15"/>
  <c r="DS8" i="15"/>
  <c r="DA9" i="14"/>
  <c r="DX9" i="14" s="1"/>
  <c r="DQ8" i="15"/>
  <c r="DS7" i="15"/>
  <c r="DY7" i="15"/>
  <c r="EA7" i="15" s="1"/>
  <c r="DX9" i="15"/>
  <c r="DZ9" i="15"/>
  <c r="DY8" i="15"/>
  <c r="EA8" i="15" s="1"/>
  <c r="DP8" i="15"/>
  <c r="DO8" i="15"/>
  <c r="DO7" i="15"/>
  <c r="DW7" i="14"/>
  <c r="DZ7" i="14"/>
  <c r="DX7" i="14"/>
  <c r="EF6" i="14"/>
  <c r="EH6" i="14" s="1"/>
  <c r="D28" i="12" s="1"/>
  <c r="EE6" i="14"/>
  <c r="EG6" i="14" s="1"/>
  <c r="EE6" i="13"/>
  <c r="EG6" i="13" s="1"/>
  <c r="EI6" i="13" s="1"/>
  <c r="DZ8" i="14"/>
  <c r="DX8" i="14"/>
  <c r="DJ8" i="14"/>
  <c r="DW8" i="14"/>
  <c r="DU6" i="14"/>
  <c r="DY8" i="13"/>
  <c r="EA8" i="13" s="1"/>
  <c r="DZ9" i="13"/>
  <c r="DX9" i="13"/>
  <c r="DO8" i="13"/>
  <c r="DC7" i="13"/>
  <c r="C6" i="12" s="1"/>
  <c r="DW7" i="13"/>
  <c r="DJ9" i="13"/>
  <c r="DW9" i="13"/>
  <c r="DB9" i="14"/>
  <c r="DJ9" i="14" s="1"/>
  <c r="DC8" i="14"/>
  <c r="D7" i="12" s="1"/>
  <c r="DB10" i="15"/>
  <c r="DJ10" i="15" s="1"/>
  <c r="P11" i="15"/>
  <c r="U11" i="15" s="1"/>
  <c r="DC9" i="15"/>
  <c r="E8" i="12" s="1"/>
  <c r="Q11" i="15"/>
  <c r="S11" i="15" s="1"/>
  <c r="T11" i="15"/>
  <c r="AO16" i="15"/>
  <c r="AQ15" i="15"/>
  <c r="AR15" i="15" s="1"/>
  <c r="Z15" i="15"/>
  <c r="AC14" i="15"/>
  <c r="BI16" i="15"/>
  <c r="BF17" i="15"/>
  <c r="CL19" i="15"/>
  <c r="CO18" i="15"/>
  <c r="BG16" i="15"/>
  <c r="BH16" i="15" s="1"/>
  <c r="BE17" i="15"/>
  <c r="CK19" i="15"/>
  <c r="CM18" i="15"/>
  <c r="CN18" i="15" s="1"/>
  <c r="M13" i="15"/>
  <c r="J14" i="15"/>
  <c r="BV18" i="15"/>
  <c r="BY17" i="15"/>
  <c r="CZ10" i="15"/>
  <c r="CY12" i="15"/>
  <c r="DF12" i="15" s="1"/>
  <c r="Q12" i="15" s="1"/>
  <c r="I14" i="15"/>
  <c r="K13" i="15"/>
  <c r="L13" i="15" s="1"/>
  <c r="CP11" i="15"/>
  <c r="CT11" i="15" s="1"/>
  <c r="CA11" i="15"/>
  <c r="CF11" i="15" s="1"/>
  <c r="CB11" i="15"/>
  <c r="CG11" i="15" s="1"/>
  <c r="CC11" i="15"/>
  <c r="CE11" i="15" s="1"/>
  <c r="BK11" i="15"/>
  <c r="BP11" i="15" s="1"/>
  <c r="BL11" i="15"/>
  <c r="BQ11" i="15" s="1"/>
  <c r="BM11" i="15"/>
  <c r="BO11" i="15" s="1"/>
  <c r="AW11" i="15"/>
  <c r="AY11" i="15" s="1"/>
  <c r="AV11" i="15"/>
  <c r="BA11" i="15" s="1"/>
  <c r="AU11" i="15"/>
  <c r="AZ11" i="15" s="1"/>
  <c r="AF11" i="15"/>
  <c r="AK11" i="15" s="1"/>
  <c r="AG11" i="15"/>
  <c r="AI11" i="15" s="1"/>
  <c r="AE11" i="15"/>
  <c r="AJ11" i="15" s="1"/>
  <c r="AR14" i="15"/>
  <c r="AP16" i="15"/>
  <c r="AS15" i="15"/>
  <c r="BW17" i="15"/>
  <c r="BU18" i="15"/>
  <c r="DH20" i="15"/>
  <c r="DI19" i="15"/>
  <c r="AA14" i="15"/>
  <c r="AB14" i="15" s="1"/>
  <c r="Y15" i="15"/>
  <c r="CP10" i="14"/>
  <c r="CT10" i="14" s="1"/>
  <c r="BZ10" i="14"/>
  <c r="CD10" i="14" s="1"/>
  <c r="BM10" i="14"/>
  <c r="BO10" i="14" s="1"/>
  <c r="BK10" i="14"/>
  <c r="BP10" i="14" s="1"/>
  <c r="AU10" i="14"/>
  <c r="AZ10" i="14" s="1"/>
  <c r="BL10" i="14"/>
  <c r="BQ10" i="14" s="1"/>
  <c r="AW10" i="14"/>
  <c r="AY10" i="14" s="1"/>
  <c r="AV10" i="14"/>
  <c r="BA10" i="14" s="1"/>
  <c r="AG10" i="14"/>
  <c r="AI10" i="14" s="1"/>
  <c r="AE10" i="14"/>
  <c r="AJ10" i="14" s="1"/>
  <c r="AF10" i="14"/>
  <c r="AK10" i="14" s="1"/>
  <c r="Q10" i="14"/>
  <c r="P10" i="14"/>
  <c r="U10" i="14" s="1"/>
  <c r="DJ7" i="14"/>
  <c r="DC7" i="14"/>
  <c r="D6" i="12" s="1"/>
  <c r="DH20" i="14"/>
  <c r="DI19" i="14"/>
  <c r="CM17" i="14"/>
  <c r="CN17" i="14" s="1"/>
  <c r="CK18" i="14"/>
  <c r="Y14" i="14"/>
  <c r="AA13" i="14"/>
  <c r="AB13" i="14" s="1"/>
  <c r="BG16" i="14"/>
  <c r="BH16" i="14" s="1"/>
  <c r="BE17" i="14"/>
  <c r="CY11" i="14"/>
  <c r="DF11" i="14" s="1"/>
  <c r="P11" i="14" s="1"/>
  <c r="U11" i="14" s="1"/>
  <c r="AP16" i="14"/>
  <c r="AS15" i="14"/>
  <c r="BI16" i="14"/>
  <c r="BF17" i="14"/>
  <c r="I13" i="14"/>
  <c r="K12" i="14"/>
  <c r="O10" i="14"/>
  <c r="BY16" i="14"/>
  <c r="BV17" i="14"/>
  <c r="CZ9" i="14"/>
  <c r="CN16" i="14"/>
  <c r="BW16" i="14"/>
  <c r="BX16" i="14" s="1"/>
  <c r="BU17" i="14"/>
  <c r="AB12" i="14"/>
  <c r="BH15" i="14"/>
  <c r="M12" i="14"/>
  <c r="J13" i="14"/>
  <c r="AC13" i="14"/>
  <c r="Z14" i="14"/>
  <c r="CL18" i="14"/>
  <c r="CO17" i="14"/>
  <c r="AQ16" i="14"/>
  <c r="AO17" i="14"/>
  <c r="DJ7" i="13"/>
  <c r="DC9" i="13"/>
  <c r="C8" i="12" s="1"/>
  <c r="T11" i="13"/>
  <c r="AS15" i="13"/>
  <c r="AP16" i="13"/>
  <c r="DL8" i="13"/>
  <c r="DK8" i="13"/>
  <c r="DS8" i="13" s="1"/>
  <c r="CL19" i="13"/>
  <c r="CO18" i="13"/>
  <c r="CY12" i="13"/>
  <c r="DF12" i="13" s="1"/>
  <c r="T10" i="13"/>
  <c r="DB10" i="13" s="1"/>
  <c r="CZ10" i="13"/>
  <c r="AR14" i="13"/>
  <c r="CK19" i="13"/>
  <c r="CM18" i="13"/>
  <c r="CN18" i="13" s="1"/>
  <c r="BW17" i="13"/>
  <c r="BU18" i="13"/>
  <c r="Q11" i="13"/>
  <c r="BF17" i="13"/>
  <c r="BI16" i="13"/>
  <c r="BV18" i="13"/>
  <c r="BY17" i="13"/>
  <c r="I14" i="13"/>
  <c r="K13" i="13"/>
  <c r="L13" i="13" s="1"/>
  <c r="Y16" i="13"/>
  <c r="AA15" i="13"/>
  <c r="DI18" i="13"/>
  <c r="DH19" i="13"/>
  <c r="AC14" i="13"/>
  <c r="Z15" i="13"/>
  <c r="CN17" i="13"/>
  <c r="CP11" i="13"/>
  <c r="CT11" i="13" s="1"/>
  <c r="CA11" i="13"/>
  <c r="CF11" i="13" s="1"/>
  <c r="CC11" i="13"/>
  <c r="CE11" i="13" s="1"/>
  <c r="CB11" i="13"/>
  <c r="CG11" i="13" s="1"/>
  <c r="BL11" i="13"/>
  <c r="BQ11" i="13" s="1"/>
  <c r="BM11" i="13"/>
  <c r="BO11" i="13" s="1"/>
  <c r="BK11" i="13"/>
  <c r="BP11" i="13" s="1"/>
  <c r="AU11" i="13"/>
  <c r="AZ11" i="13" s="1"/>
  <c r="AV11" i="13"/>
  <c r="BA11" i="13" s="1"/>
  <c r="AG11" i="13"/>
  <c r="AI11" i="13" s="1"/>
  <c r="AW11" i="13"/>
  <c r="AY11" i="13" s="1"/>
  <c r="AF11" i="13"/>
  <c r="AK11" i="13" s="1"/>
  <c r="AE11" i="13"/>
  <c r="AJ11" i="13" s="1"/>
  <c r="P11" i="13"/>
  <c r="U11" i="13" s="1"/>
  <c r="AQ15" i="13"/>
  <c r="AR15" i="13" s="1"/>
  <c r="AO16" i="13"/>
  <c r="M14" i="13"/>
  <c r="J15" i="13"/>
  <c r="BE17" i="13"/>
  <c r="BG16" i="13"/>
  <c r="DP7" i="15" l="1"/>
  <c r="DQ7" i="15"/>
  <c r="DT7" i="15" s="1"/>
  <c r="ED7" i="15" s="1"/>
  <c r="EF7" i="15" s="1"/>
  <c r="EH7" i="15" s="1"/>
  <c r="E29" i="12" s="1"/>
  <c r="DZ9" i="14"/>
  <c r="DU8" i="15"/>
  <c r="DT8" i="15"/>
  <c r="ED8" i="15" s="1"/>
  <c r="EF8" i="15" s="1"/>
  <c r="EH8" i="15" s="1"/>
  <c r="E30" i="12" s="1"/>
  <c r="DU7" i="15"/>
  <c r="DK9" i="15"/>
  <c r="DS9" i="15" s="1"/>
  <c r="DC10" i="15"/>
  <c r="E9" i="12" s="1"/>
  <c r="DO9" i="15"/>
  <c r="DL8" i="14"/>
  <c r="DO10" i="15"/>
  <c r="DK8" i="14"/>
  <c r="DM8" i="14" s="1"/>
  <c r="DY9" i="15"/>
  <c r="EA9" i="15" s="1"/>
  <c r="EI6" i="14"/>
  <c r="DO9" i="14"/>
  <c r="DY8" i="14"/>
  <c r="EA8" i="14" s="1"/>
  <c r="DY7" i="14"/>
  <c r="EA7" i="14" s="1"/>
  <c r="DC9" i="14"/>
  <c r="D8" i="12" s="1"/>
  <c r="DO7" i="14"/>
  <c r="DW9" i="14"/>
  <c r="DO8" i="14"/>
  <c r="DO7" i="13"/>
  <c r="DL9" i="13"/>
  <c r="DO9" i="13"/>
  <c r="DY7" i="13"/>
  <c r="EA7" i="13" s="1"/>
  <c r="DY9" i="13"/>
  <c r="EA9" i="13" s="1"/>
  <c r="DM8" i="13"/>
  <c r="DP8" i="13"/>
  <c r="DR8" i="13"/>
  <c r="DU8" i="13" s="1"/>
  <c r="DQ8" i="13"/>
  <c r="DK9" i="13"/>
  <c r="DS9" i="13" s="1"/>
  <c r="DL7" i="13"/>
  <c r="DB11" i="15"/>
  <c r="S12" i="15"/>
  <c r="Y16" i="15"/>
  <c r="AA15" i="15"/>
  <c r="DH21" i="15"/>
  <c r="DI20" i="15"/>
  <c r="BY18" i="15"/>
  <c r="BV19" i="15"/>
  <c r="BE18" i="15"/>
  <c r="BG17" i="15"/>
  <c r="BH17" i="15" s="1"/>
  <c r="CO19" i="15"/>
  <c r="CL20" i="15"/>
  <c r="Z16" i="15"/>
  <c r="AC15" i="15"/>
  <c r="CZ11" i="15"/>
  <c r="BU19" i="15"/>
  <c r="BW18" i="15"/>
  <c r="BX18" i="15" s="1"/>
  <c r="AP17" i="15"/>
  <c r="AS16" i="15"/>
  <c r="CY13" i="15"/>
  <c r="DF13" i="15" s="1"/>
  <c r="Q13" i="15" s="1"/>
  <c r="DA10" i="15"/>
  <c r="CR12" i="15"/>
  <c r="CW12" i="15" s="1"/>
  <c r="CS12" i="15"/>
  <c r="CU12" i="15" s="1"/>
  <c r="CQ12" i="15"/>
  <c r="CV12" i="15" s="1"/>
  <c r="CC12" i="15"/>
  <c r="CE12" i="15" s="1"/>
  <c r="CA12" i="15"/>
  <c r="CF12" i="15" s="1"/>
  <c r="CB12" i="15"/>
  <c r="CG12" i="15" s="1"/>
  <c r="BM12" i="15"/>
  <c r="BO12" i="15" s="1"/>
  <c r="BK12" i="15"/>
  <c r="BP12" i="15" s="1"/>
  <c r="BL12" i="15"/>
  <c r="BQ12" i="15" s="1"/>
  <c r="AV12" i="15"/>
  <c r="BA12" i="15" s="1"/>
  <c r="AW12" i="15"/>
  <c r="AY12" i="15" s="1"/>
  <c r="AU12" i="15"/>
  <c r="AZ12" i="15" s="1"/>
  <c r="AF12" i="15"/>
  <c r="AK12" i="15" s="1"/>
  <c r="AE12" i="15"/>
  <c r="AJ12" i="15" s="1"/>
  <c r="AG12" i="15"/>
  <c r="AI12" i="15" s="1"/>
  <c r="J15" i="15"/>
  <c r="M14" i="15"/>
  <c r="BF18" i="15"/>
  <c r="BI17" i="15"/>
  <c r="P12" i="15"/>
  <c r="U12" i="15" s="1"/>
  <c r="AQ16" i="15"/>
  <c r="AR16" i="15" s="1"/>
  <c r="AO17" i="15"/>
  <c r="DK10" i="15"/>
  <c r="DM10" i="15" s="1"/>
  <c r="DL10" i="15"/>
  <c r="CM19" i="15"/>
  <c r="CN19" i="15" s="1"/>
  <c r="CK20" i="15"/>
  <c r="BX17" i="15"/>
  <c r="I15" i="15"/>
  <c r="K14" i="15"/>
  <c r="L14" i="15" s="1"/>
  <c r="DA11" i="15"/>
  <c r="O12" i="15"/>
  <c r="O11" i="14"/>
  <c r="T11" i="14" s="1"/>
  <c r="AO18" i="14"/>
  <c r="AQ17" i="14"/>
  <c r="AR17" i="14" s="1"/>
  <c r="CO18" i="14"/>
  <c r="CL19" i="14"/>
  <c r="BU18" i="14"/>
  <c r="BW17" i="14"/>
  <c r="BX17" i="14" s="1"/>
  <c r="CZ10" i="14"/>
  <c r="T10" i="14"/>
  <c r="BE18" i="14"/>
  <c r="BG17" i="14"/>
  <c r="BH17" i="14" s="1"/>
  <c r="Y15" i="14"/>
  <c r="AA14" i="14"/>
  <c r="AB14" i="14" s="1"/>
  <c r="DH21" i="14"/>
  <c r="DI20" i="14"/>
  <c r="DL7" i="14"/>
  <c r="DK7" i="14"/>
  <c r="DP7" i="14" s="1"/>
  <c r="Z15" i="14"/>
  <c r="AC14" i="14"/>
  <c r="BV18" i="14"/>
  <c r="BY17" i="14"/>
  <c r="AP17" i="14"/>
  <c r="AS16" i="14"/>
  <c r="CP11" i="14"/>
  <c r="CT11" i="14" s="1"/>
  <c r="BK11" i="14"/>
  <c r="BP11" i="14" s="1"/>
  <c r="CC11" i="14"/>
  <c r="CE11" i="14" s="1"/>
  <c r="BL11" i="14"/>
  <c r="BQ11" i="14" s="1"/>
  <c r="AW11" i="14"/>
  <c r="AY11" i="14" s="1"/>
  <c r="CB11" i="14"/>
  <c r="CG11" i="14" s="1"/>
  <c r="BM11" i="14"/>
  <c r="BO11" i="14" s="1"/>
  <c r="CA11" i="14"/>
  <c r="CF11" i="14" s="1"/>
  <c r="AU11" i="14"/>
  <c r="AZ11" i="14" s="1"/>
  <c r="AV11" i="14"/>
  <c r="BA11" i="14" s="1"/>
  <c r="AF11" i="14"/>
  <c r="AK11" i="14" s="1"/>
  <c r="AG11" i="14"/>
  <c r="AI11" i="14" s="1"/>
  <c r="AR16" i="14"/>
  <c r="J14" i="14"/>
  <c r="M13" i="14"/>
  <c r="L12" i="14"/>
  <c r="BI17" i="14"/>
  <c r="BF18" i="14"/>
  <c r="Q11" i="14"/>
  <c r="CK19" i="14"/>
  <c r="CM18" i="14"/>
  <c r="CN18" i="14" s="1"/>
  <c r="AE11" i="14"/>
  <c r="AJ11" i="14" s="1"/>
  <c r="S10" i="14"/>
  <c r="I14" i="14"/>
  <c r="K13" i="14"/>
  <c r="DL9" i="14"/>
  <c r="DK9" i="14"/>
  <c r="DM9" i="14" s="1"/>
  <c r="DK7" i="13"/>
  <c r="DS7" i="13" s="1"/>
  <c r="AO17" i="13"/>
  <c r="AQ16" i="13"/>
  <c r="AR16" i="13" s="1"/>
  <c r="CQ12" i="13"/>
  <c r="CV12" i="13" s="1"/>
  <c r="CS12" i="13"/>
  <c r="CU12" i="13" s="1"/>
  <c r="CR12" i="13"/>
  <c r="CW12" i="13" s="1"/>
  <c r="CB12" i="13"/>
  <c r="CG12" i="13" s="1"/>
  <c r="CA12" i="13"/>
  <c r="CF12" i="13" s="1"/>
  <c r="CC12" i="13"/>
  <c r="CE12" i="13" s="1"/>
  <c r="BK12" i="13"/>
  <c r="BP12" i="13" s="1"/>
  <c r="BL12" i="13"/>
  <c r="BQ12" i="13" s="1"/>
  <c r="BM12" i="13"/>
  <c r="BO12" i="13" s="1"/>
  <c r="AG12" i="13"/>
  <c r="AI12" i="13" s="1"/>
  <c r="AU12" i="13"/>
  <c r="AZ12" i="13" s="1"/>
  <c r="AW12" i="13"/>
  <c r="AY12" i="13" s="1"/>
  <c r="AV12" i="13"/>
  <c r="BA12" i="13" s="1"/>
  <c r="AE12" i="13"/>
  <c r="AJ12" i="13" s="1"/>
  <c r="AF12" i="13"/>
  <c r="AK12" i="13" s="1"/>
  <c r="P12" i="13"/>
  <c r="U12" i="13" s="1"/>
  <c r="BE18" i="13"/>
  <c r="BG17" i="13"/>
  <c r="BH17" i="13" s="1"/>
  <c r="DI19" i="13"/>
  <c r="DH20" i="13"/>
  <c r="Y17" i="13"/>
  <c r="AA16" i="13"/>
  <c r="AB16" i="13" s="1"/>
  <c r="Q12" i="13"/>
  <c r="BH16" i="13"/>
  <c r="J16" i="13"/>
  <c r="M15" i="13"/>
  <c r="Z16" i="13"/>
  <c r="AC15" i="13"/>
  <c r="CY13" i="13"/>
  <c r="DF13" i="13" s="1"/>
  <c r="BV19" i="13"/>
  <c r="BY18" i="13"/>
  <c r="BF18" i="13"/>
  <c r="BI17" i="13"/>
  <c r="BX17" i="13"/>
  <c r="DC10" i="13"/>
  <c r="C9" i="12" s="1"/>
  <c r="DJ10" i="13"/>
  <c r="DO10" i="13" s="1"/>
  <c r="AP17" i="13"/>
  <c r="AS16" i="13"/>
  <c r="I15" i="13"/>
  <c r="K14" i="13"/>
  <c r="L14" i="13" s="1"/>
  <c r="DA11" i="13"/>
  <c r="S11" i="13"/>
  <c r="DB11" i="13" s="1"/>
  <c r="DA10" i="13"/>
  <c r="BW18" i="13"/>
  <c r="BX18" i="13" s="1"/>
  <c r="BU19" i="13"/>
  <c r="CK20" i="13"/>
  <c r="CM19" i="13"/>
  <c r="CN19" i="13" s="1"/>
  <c r="CO19" i="13"/>
  <c r="CL20" i="13"/>
  <c r="CZ11" i="13"/>
  <c r="AB15" i="13"/>
  <c r="O12" i="13"/>
  <c r="EE7" i="15" l="1"/>
  <c r="EG7" i="15" s="1"/>
  <c r="EI7" i="15" s="1"/>
  <c r="EE8" i="15"/>
  <c r="EG8" i="15" s="1"/>
  <c r="EI8" i="15" s="1"/>
  <c r="DW10" i="15"/>
  <c r="DP10" i="15" s="1"/>
  <c r="DR8" i="14"/>
  <c r="DP8" i="14"/>
  <c r="DM9" i="15"/>
  <c r="DR9" i="15"/>
  <c r="DU9" i="15"/>
  <c r="DQ9" i="15"/>
  <c r="DP9" i="15"/>
  <c r="DW11" i="15"/>
  <c r="DZ10" i="15"/>
  <c r="DS10" i="15" s="1"/>
  <c r="DX10" i="15"/>
  <c r="DQ10" i="15" s="1"/>
  <c r="DQ8" i="14"/>
  <c r="DR10" i="15"/>
  <c r="DZ11" i="15"/>
  <c r="DX11" i="15"/>
  <c r="DS8" i="14"/>
  <c r="DQ7" i="14"/>
  <c r="DS7" i="14"/>
  <c r="DQ9" i="14"/>
  <c r="DP9" i="14"/>
  <c r="DY9" i="14"/>
  <c r="EA9" i="14" s="1"/>
  <c r="DR9" i="14"/>
  <c r="DM7" i="14"/>
  <c r="DR7" i="14"/>
  <c r="DS9" i="14"/>
  <c r="O13" i="15"/>
  <c r="T13" i="15" s="1"/>
  <c r="DT8" i="13"/>
  <c r="ED8" i="13" s="1"/>
  <c r="DX10" i="13"/>
  <c r="DZ10" i="13"/>
  <c r="DZ11" i="13"/>
  <c r="DX11" i="13"/>
  <c r="DM7" i="13"/>
  <c r="DR7" i="13"/>
  <c r="DU7" i="13" s="1"/>
  <c r="DQ7" i="13"/>
  <c r="DM9" i="13"/>
  <c r="DR9" i="13"/>
  <c r="DU9" i="13" s="1"/>
  <c r="DQ9" i="13"/>
  <c r="DP9" i="13"/>
  <c r="DP7" i="13"/>
  <c r="DW11" i="13"/>
  <c r="DW10" i="13"/>
  <c r="DC11" i="15"/>
  <c r="E10" i="12" s="1"/>
  <c r="DB10" i="14"/>
  <c r="P13" i="15"/>
  <c r="U13" i="15" s="1"/>
  <c r="DJ11" i="15"/>
  <c r="S13" i="15"/>
  <c r="T12" i="15"/>
  <c r="DB12" i="15" s="1"/>
  <c r="CZ12" i="15"/>
  <c r="BV20" i="15"/>
  <c r="BY19" i="15"/>
  <c r="AO18" i="15"/>
  <c r="AQ17" i="15"/>
  <c r="AR17" i="15" s="1"/>
  <c r="CR13" i="15"/>
  <c r="CW13" i="15" s="1"/>
  <c r="CQ13" i="15"/>
  <c r="CV13" i="15" s="1"/>
  <c r="CS13" i="15"/>
  <c r="CU13" i="15" s="1"/>
  <c r="CA13" i="15"/>
  <c r="CF13" i="15" s="1"/>
  <c r="CC13" i="15"/>
  <c r="CE13" i="15" s="1"/>
  <c r="CB13" i="15"/>
  <c r="CG13" i="15" s="1"/>
  <c r="BL13" i="15"/>
  <c r="BQ13" i="15" s="1"/>
  <c r="BM13" i="15"/>
  <c r="BO13" i="15" s="1"/>
  <c r="BK13" i="15"/>
  <c r="BP13" i="15" s="1"/>
  <c r="AV13" i="15"/>
  <c r="BA13" i="15" s="1"/>
  <c r="AW13" i="15"/>
  <c r="AY13" i="15" s="1"/>
  <c r="AG13" i="15"/>
  <c r="AI13" i="15" s="1"/>
  <c r="AU13" i="15"/>
  <c r="AZ13" i="15" s="1"/>
  <c r="AE13" i="15"/>
  <c r="AJ13" i="15" s="1"/>
  <c r="AF13" i="15"/>
  <c r="AK13" i="15" s="1"/>
  <c r="DI21" i="15"/>
  <c r="DH22" i="15"/>
  <c r="AA16" i="15"/>
  <c r="Y17" i="15"/>
  <c r="CY14" i="15"/>
  <c r="DF14" i="15" s="1"/>
  <c r="Q14" i="15" s="1"/>
  <c r="CM20" i="15"/>
  <c r="CN20" i="15" s="1"/>
  <c r="CK21" i="15"/>
  <c r="BU20" i="15"/>
  <c r="BW19" i="15"/>
  <c r="Z17" i="15"/>
  <c r="AC16" i="15"/>
  <c r="I16" i="15"/>
  <c r="K15" i="15"/>
  <c r="L15" i="15" s="1"/>
  <c r="BI18" i="15"/>
  <c r="BF19" i="15"/>
  <c r="J16" i="15"/>
  <c r="M15" i="15"/>
  <c r="AS17" i="15"/>
  <c r="AP18" i="15"/>
  <c r="CL21" i="15"/>
  <c r="CO20" i="15"/>
  <c r="BE19" i="15"/>
  <c r="BG18" i="15"/>
  <c r="BH18" i="15" s="1"/>
  <c r="AB15" i="15"/>
  <c r="DA12" i="15"/>
  <c r="I15" i="14"/>
  <c r="K14" i="14"/>
  <c r="L14" i="14" s="1"/>
  <c r="DA10" i="14"/>
  <c r="DA11" i="14"/>
  <c r="S11" i="14"/>
  <c r="DB11" i="14" s="1"/>
  <c r="AS17" i="14"/>
  <c r="AP18" i="14"/>
  <c r="BY18" i="14"/>
  <c r="BV19" i="14"/>
  <c r="CZ11" i="14"/>
  <c r="BG18" i="14"/>
  <c r="BH18" i="14" s="1"/>
  <c r="BE19" i="14"/>
  <c r="CL20" i="14"/>
  <c r="CO19" i="14"/>
  <c r="L13" i="14"/>
  <c r="BF19" i="14"/>
  <c r="BI18" i="14"/>
  <c r="DH22" i="14"/>
  <c r="DI21" i="14"/>
  <c r="Y16" i="14"/>
  <c r="AA15" i="14"/>
  <c r="AB15" i="14" s="1"/>
  <c r="J15" i="14"/>
  <c r="M14" i="14"/>
  <c r="CY12" i="14"/>
  <c r="DF12" i="14" s="1"/>
  <c r="O12" i="14" s="1"/>
  <c r="Z16" i="14"/>
  <c r="AC15" i="14"/>
  <c r="BU19" i="14"/>
  <c r="BW18" i="14"/>
  <c r="BX18" i="14" s="1"/>
  <c r="CK20" i="14"/>
  <c r="CM19" i="14"/>
  <c r="CN19" i="14" s="1"/>
  <c r="AO19" i="14"/>
  <c r="AQ18" i="14"/>
  <c r="CO20" i="13"/>
  <c r="CL21" i="13"/>
  <c r="AC16" i="13"/>
  <c r="Z17" i="13"/>
  <c r="CY14" i="13"/>
  <c r="DF14" i="13" s="1"/>
  <c r="Q14" i="13" s="1"/>
  <c r="DK10" i="13"/>
  <c r="DL10" i="13"/>
  <c r="CS13" i="13"/>
  <c r="CU13" i="13" s="1"/>
  <c r="CR13" i="13"/>
  <c r="CW13" i="13" s="1"/>
  <c r="CC13" i="13"/>
  <c r="CE13" i="13" s="1"/>
  <c r="CQ13" i="13"/>
  <c r="CV13" i="13" s="1"/>
  <c r="CB13" i="13"/>
  <c r="CG13" i="13" s="1"/>
  <c r="BM13" i="13"/>
  <c r="BO13" i="13" s="1"/>
  <c r="CA13" i="13"/>
  <c r="CF13" i="13" s="1"/>
  <c r="BL13" i="13"/>
  <c r="BQ13" i="13" s="1"/>
  <c r="BK13" i="13"/>
  <c r="BP13" i="13" s="1"/>
  <c r="AU13" i="13"/>
  <c r="AZ13" i="13" s="1"/>
  <c r="AV13" i="13"/>
  <c r="BA13" i="13" s="1"/>
  <c r="AE13" i="13"/>
  <c r="AJ13" i="13" s="1"/>
  <c r="AW13" i="13"/>
  <c r="AY13" i="13" s="1"/>
  <c r="AG13" i="13"/>
  <c r="AI13" i="13" s="1"/>
  <c r="P13" i="13"/>
  <c r="U13" i="13" s="1"/>
  <c r="AF13" i="13"/>
  <c r="AK13" i="13" s="1"/>
  <c r="O13" i="13"/>
  <c r="AA17" i="13"/>
  <c r="Y18" i="13"/>
  <c r="CZ12" i="13"/>
  <c r="T12" i="13"/>
  <c r="BV20" i="13"/>
  <c r="BY19" i="13"/>
  <c r="DA12" i="13"/>
  <c r="S12" i="13"/>
  <c r="BU20" i="13"/>
  <c r="BW19" i="13"/>
  <c r="I16" i="13"/>
  <c r="K15" i="13"/>
  <c r="BI18" i="13"/>
  <c r="BF19" i="13"/>
  <c r="Q13" i="13"/>
  <c r="M16" i="13"/>
  <c r="J17" i="13"/>
  <c r="DI20" i="13"/>
  <c r="DH21" i="13"/>
  <c r="AQ17" i="13"/>
  <c r="AO18" i="13"/>
  <c r="DC11" i="13"/>
  <c r="C10" i="12" s="1"/>
  <c r="DJ11" i="13"/>
  <c r="AS17" i="13"/>
  <c r="AP18" i="13"/>
  <c r="BG18" i="13"/>
  <c r="BH18" i="13" s="1"/>
  <c r="BE19" i="13"/>
  <c r="CK21" i="13"/>
  <c r="CM20" i="13"/>
  <c r="CN20" i="13" s="1"/>
  <c r="DU8" i="14" l="1"/>
  <c r="DT8" i="14"/>
  <c r="ED8" i="14" s="1"/>
  <c r="DY11" i="15"/>
  <c r="EA11" i="15" s="1"/>
  <c r="DT9" i="15"/>
  <c r="ED9" i="15" s="1"/>
  <c r="EE9" i="15" s="1"/>
  <c r="EG9" i="15" s="1"/>
  <c r="DY10" i="15"/>
  <c r="EA10" i="15" s="1"/>
  <c r="DT10" i="15"/>
  <c r="ED10" i="15" s="1"/>
  <c r="EF10" i="15" s="1"/>
  <c r="EH10" i="15" s="1"/>
  <c r="E32" i="12" s="1"/>
  <c r="EF8" i="14"/>
  <c r="EH8" i="14" s="1"/>
  <c r="D30" i="12" s="1"/>
  <c r="EE8" i="14"/>
  <c r="EG8" i="14" s="1"/>
  <c r="DW12" i="15"/>
  <c r="DZ12" i="15"/>
  <c r="DX12" i="15"/>
  <c r="DL11" i="15"/>
  <c r="DO11" i="15"/>
  <c r="DU10" i="15"/>
  <c r="DU7" i="14"/>
  <c r="DC10" i="14"/>
  <c r="D9" i="12" s="1"/>
  <c r="DW10" i="14"/>
  <c r="DT9" i="14"/>
  <c r="ED9" i="14" s="1"/>
  <c r="DW11" i="14"/>
  <c r="DZ11" i="14"/>
  <c r="DX11" i="14"/>
  <c r="DU9" i="14"/>
  <c r="DZ10" i="14"/>
  <c r="DX10" i="14"/>
  <c r="DT7" i="14"/>
  <c r="ED7" i="14" s="1"/>
  <c r="DK11" i="15"/>
  <c r="DQ11" i="15" s="1"/>
  <c r="DO11" i="13"/>
  <c r="EF8" i="13"/>
  <c r="EH8" i="13" s="1"/>
  <c r="C30" i="12" s="1"/>
  <c r="EE8" i="13"/>
  <c r="EG8" i="13" s="1"/>
  <c r="DY11" i="13"/>
  <c r="EA11" i="13" s="1"/>
  <c r="DT7" i="13"/>
  <c r="ED7" i="13" s="1"/>
  <c r="DT9" i="13"/>
  <c r="ED9" i="13" s="1"/>
  <c r="DS10" i="13"/>
  <c r="DZ12" i="13"/>
  <c r="DX12" i="13"/>
  <c r="DM10" i="13"/>
  <c r="DR10" i="13"/>
  <c r="DY10" i="13"/>
  <c r="EA10" i="13" s="1"/>
  <c r="DP10" i="13"/>
  <c r="DQ10" i="13"/>
  <c r="DJ10" i="14"/>
  <c r="DK10" i="14" s="1"/>
  <c r="DB12" i="13"/>
  <c r="DB13" i="15"/>
  <c r="DC12" i="15"/>
  <c r="E11" i="12" s="1"/>
  <c r="DJ12" i="15"/>
  <c r="S14" i="15"/>
  <c r="BF20" i="15"/>
  <c r="BI19" i="15"/>
  <c r="I17" i="15"/>
  <c r="K16" i="15"/>
  <c r="L16" i="15" s="1"/>
  <c r="Z18" i="15"/>
  <c r="AC17" i="15"/>
  <c r="Y18" i="15"/>
  <c r="AA17" i="15"/>
  <c r="O14" i="15"/>
  <c r="AP19" i="15"/>
  <c r="AS18" i="15"/>
  <c r="CL22" i="15"/>
  <c r="CO21" i="15"/>
  <c r="M16" i="15"/>
  <c r="J17" i="15"/>
  <c r="P14" i="15"/>
  <c r="U14" i="15" s="1"/>
  <c r="BV21" i="15"/>
  <c r="BY20" i="15"/>
  <c r="CR14" i="15"/>
  <c r="CW14" i="15" s="1"/>
  <c r="CS14" i="15"/>
  <c r="CU14" i="15" s="1"/>
  <c r="CB14" i="15"/>
  <c r="CG14" i="15" s="1"/>
  <c r="CQ14" i="15"/>
  <c r="CV14" i="15" s="1"/>
  <c r="CC14" i="15"/>
  <c r="CE14" i="15" s="1"/>
  <c r="BM14" i="15"/>
  <c r="BO14" i="15" s="1"/>
  <c r="CA14" i="15"/>
  <c r="CF14" i="15" s="1"/>
  <c r="BL14" i="15"/>
  <c r="BQ14" i="15" s="1"/>
  <c r="AW14" i="15"/>
  <c r="AY14" i="15" s="1"/>
  <c r="BK14" i="15"/>
  <c r="BP14" i="15" s="1"/>
  <c r="AV14" i="15"/>
  <c r="BA14" i="15" s="1"/>
  <c r="AE14" i="15"/>
  <c r="AJ14" i="15" s="1"/>
  <c r="AG14" i="15"/>
  <c r="AI14" i="15" s="1"/>
  <c r="AF14" i="15"/>
  <c r="AK14" i="15" s="1"/>
  <c r="AU14" i="15"/>
  <c r="AZ14" i="15" s="1"/>
  <c r="DH23" i="15"/>
  <c r="DI22" i="15"/>
  <c r="AQ18" i="15"/>
  <c r="AR18" i="15" s="1"/>
  <c r="AO19" i="15"/>
  <c r="BU21" i="15"/>
  <c r="BW20" i="15"/>
  <c r="BX20" i="15" s="1"/>
  <c r="BE20" i="15"/>
  <c r="BG19" i="15"/>
  <c r="BH19" i="15" s="1"/>
  <c r="CY15" i="15"/>
  <c r="DF15" i="15" s="1"/>
  <c r="BX19" i="15"/>
  <c r="CK22" i="15"/>
  <c r="CM21" i="15"/>
  <c r="CN21" i="15" s="1"/>
  <c r="AB16" i="15"/>
  <c r="CZ13" i="15"/>
  <c r="DA13" i="15"/>
  <c r="T12" i="14"/>
  <c r="AO20" i="14"/>
  <c r="AQ19" i="14"/>
  <c r="J16" i="14"/>
  <c r="M15" i="14"/>
  <c r="Y17" i="14"/>
  <c r="AA16" i="14"/>
  <c r="AB16" i="14" s="1"/>
  <c r="AP19" i="14"/>
  <c r="AS18" i="14"/>
  <c r="CY14" i="14"/>
  <c r="DF14" i="14" s="1"/>
  <c r="Q14" i="14" s="1"/>
  <c r="AC16" i="14"/>
  <c r="Z17" i="14"/>
  <c r="BE20" i="14"/>
  <c r="BG19" i="14"/>
  <c r="BH19" i="14" s="1"/>
  <c r="I16" i="14"/>
  <c r="K15" i="14"/>
  <c r="BI19" i="14"/>
  <c r="BF20" i="14"/>
  <c r="AR18" i="14"/>
  <c r="CK21" i="14"/>
  <c r="CM20" i="14"/>
  <c r="CN20" i="14" s="1"/>
  <c r="CS12" i="14"/>
  <c r="CU12" i="14" s="1"/>
  <c r="CQ12" i="14"/>
  <c r="CV12" i="14" s="1"/>
  <c r="CR12" i="14"/>
  <c r="CW12" i="14" s="1"/>
  <c r="BK12" i="14"/>
  <c r="BP12" i="14" s="1"/>
  <c r="CC12" i="14"/>
  <c r="CE12" i="14" s="1"/>
  <c r="CB12" i="14"/>
  <c r="CG12" i="14" s="1"/>
  <c r="AU12" i="14"/>
  <c r="AZ12" i="14" s="1"/>
  <c r="BM12" i="14"/>
  <c r="BO12" i="14" s="1"/>
  <c r="AW12" i="14"/>
  <c r="AY12" i="14" s="1"/>
  <c r="CA12" i="14"/>
  <c r="CF12" i="14" s="1"/>
  <c r="BL12" i="14"/>
  <c r="BQ12" i="14" s="1"/>
  <c r="AV12" i="14"/>
  <c r="BA12" i="14" s="1"/>
  <c r="AF12" i="14"/>
  <c r="AK12" i="14" s="1"/>
  <c r="AG12" i="14"/>
  <c r="AI12" i="14" s="1"/>
  <c r="AE12" i="14"/>
  <c r="AJ12" i="14" s="1"/>
  <c r="Q12" i="14"/>
  <c r="P12" i="14"/>
  <c r="U12" i="14" s="1"/>
  <c r="BV20" i="14"/>
  <c r="BY19" i="14"/>
  <c r="CY13" i="14"/>
  <c r="DF13" i="14" s="1"/>
  <c r="BU20" i="14"/>
  <c r="BW19" i="14"/>
  <c r="BX19" i="14" s="1"/>
  <c r="DH23" i="14"/>
  <c r="DI22" i="14"/>
  <c r="CO20" i="14"/>
  <c r="CL21" i="14"/>
  <c r="DC11" i="14"/>
  <c r="D10" i="12" s="1"/>
  <c r="DJ11" i="14"/>
  <c r="Y19" i="13"/>
  <c r="AA18" i="13"/>
  <c r="AB18" i="13" s="1"/>
  <c r="BE20" i="13"/>
  <c r="BG19" i="13"/>
  <c r="BH19" i="13" s="1"/>
  <c r="DI21" i="13"/>
  <c r="DH22" i="13"/>
  <c r="S13" i="13"/>
  <c r="DA13" i="13"/>
  <c r="BU21" i="13"/>
  <c r="BW20" i="13"/>
  <c r="BX20" i="13" s="1"/>
  <c r="CS14" i="13"/>
  <c r="CU14" i="13" s="1"/>
  <c r="CR14" i="13"/>
  <c r="CW14" i="13" s="1"/>
  <c r="CQ14" i="13"/>
  <c r="CV14" i="13" s="1"/>
  <c r="CB14" i="13"/>
  <c r="CG14" i="13" s="1"/>
  <c r="CC14" i="13"/>
  <c r="CE14" i="13" s="1"/>
  <c r="CA14" i="13"/>
  <c r="CF14" i="13" s="1"/>
  <c r="BM14" i="13"/>
  <c r="BO14" i="13" s="1"/>
  <c r="BL14" i="13"/>
  <c r="BQ14" i="13" s="1"/>
  <c r="BK14" i="13"/>
  <c r="BP14" i="13" s="1"/>
  <c r="AE14" i="13"/>
  <c r="AJ14" i="13" s="1"/>
  <c r="AG14" i="13"/>
  <c r="AI14" i="13" s="1"/>
  <c r="AW14" i="13"/>
  <c r="AY14" i="13" s="1"/>
  <c r="AV14" i="13"/>
  <c r="BA14" i="13" s="1"/>
  <c r="AU14" i="13"/>
  <c r="AZ14" i="13" s="1"/>
  <c r="AF14" i="13"/>
  <c r="AK14" i="13" s="1"/>
  <c r="P14" i="13"/>
  <c r="U14" i="13" s="1"/>
  <c r="AQ18" i="13"/>
  <c r="AO19" i="13"/>
  <c r="S14" i="13"/>
  <c r="AP19" i="13"/>
  <c r="AS18" i="13"/>
  <c r="AR17" i="13"/>
  <c r="BF20" i="13"/>
  <c r="BI19" i="13"/>
  <c r="L15" i="13"/>
  <c r="BX19" i="13"/>
  <c r="AB17" i="13"/>
  <c r="O14" i="13"/>
  <c r="CK22" i="13"/>
  <c r="CM21" i="13"/>
  <c r="CN21" i="13" s="1"/>
  <c r="J18" i="13"/>
  <c r="M17" i="13"/>
  <c r="K16" i="13"/>
  <c r="L16" i="13" s="1"/>
  <c r="I17" i="13"/>
  <c r="CZ13" i="13"/>
  <c r="T13" i="13"/>
  <c r="Z18" i="13"/>
  <c r="AC17" i="13"/>
  <c r="CO21" i="13"/>
  <c r="CL22" i="13"/>
  <c r="DK11" i="13"/>
  <c r="DP11" i="13" s="1"/>
  <c r="DL11" i="13"/>
  <c r="BV21" i="13"/>
  <c r="BY20" i="13"/>
  <c r="EF9" i="15" l="1"/>
  <c r="EH9" i="15" s="1"/>
  <c r="E31" i="12" s="1"/>
  <c r="DY12" i="15"/>
  <c r="EA12" i="15" s="1"/>
  <c r="EI8" i="14"/>
  <c r="EE10" i="15"/>
  <c r="EG10" i="15" s="1"/>
  <c r="EI10" i="15" s="1"/>
  <c r="DL10" i="14"/>
  <c r="DJ13" i="15"/>
  <c r="DW13" i="15"/>
  <c r="DM11" i="15"/>
  <c r="DR11" i="15"/>
  <c r="DZ13" i="15"/>
  <c r="DX13" i="15"/>
  <c r="DO12" i="15"/>
  <c r="DP11" i="15"/>
  <c r="DS11" i="15"/>
  <c r="DO11" i="14"/>
  <c r="DS10" i="14"/>
  <c r="EF7" i="14"/>
  <c r="EH7" i="14" s="1"/>
  <c r="D29" i="12" s="1"/>
  <c r="EE7" i="14"/>
  <c r="EG7" i="14" s="1"/>
  <c r="DY11" i="14"/>
  <c r="EA11" i="14" s="1"/>
  <c r="DY10" i="14"/>
  <c r="EA10" i="14" s="1"/>
  <c r="DP10" i="14"/>
  <c r="DM10" i="14"/>
  <c r="DR10" i="14"/>
  <c r="DO10" i="14"/>
  <c r="DQ10" i="14"/>
  <c r="EF9" i="14"/>
  <c r="EH9" i="14" s="1"/>
  <c r="D31" i="12" s="1"/>
  <c r="EE9" i="14"/>
  <c r="EG9" i="14" s="1"/>
  <c r="EI8" i="13"/>
  <c r="EF7" i="13"/>
  <c r="EH7" i="13" s="1"/>
  <c r="C29" i="12" s="1"/>
  <c r="EE7" i="13"/>
  <c r="EG7" i="13" s="1"/>
  <c r="EF9" i="13"/>
  <c r="EH9" i="13" s="1"/>
  <c r="C31" i="12" s="1"/>
  <c r="EE9" i="13"/>
  <c r="EG9" i="13" s="1"/>
  <c r="DT10" i="13"/>
  <c r="ED10" i="13" s="1"/>
  <c r="DU10" i="13"/>
  <c r="DX13" i="13"/>
  <c r="DZ13" i="13"/>
  <c r="DS11" i="13"/>
  <c r="DM11" i="13"/>
  <c r="DQ11" i="13"/>
  <c r="DR11" i="13"/>
  <c r="DJ12" i="13"/>
  <c r="DW12" i="13"/>
  <c r="DC12" i="13"/>
  <c r="C11" i="12" s="1"/>
  <c r="DC13" i="15"/>
  <c r="E12" i="12" s="1"/>
  <c r="CK23" i="15"/>
  <c r="CM22" i="15"/>
  <c r="AO20" i="15"/>
  <c r="AQ19" i="15"/>
  <c r="AR19" i="15" s="1"/>
  <c r="M17" i="15"/>
  <c r="J18" i="15"/>
  <c r="Y19" i="15"/>
  <c r="AA18" i="15"/>
  <c r="AB18" i="15" s="1"/>
  <c r="CY16" i="15"/>
  <c r="DF16" i="15" s="1"/>
  <c r="Q16" i="15" s="1"/>
  <c r="BI20" i="15"/>
  <c r="BF21" i="15"/>
  <c r="CQ15" i="15"/>
  <c r="CV15" i="15" s="1"/>
  <c r="CS15" i="15"/>
  <c r="CU15" i="15" s="1"/>
  <c r="CR15" i="15"/>
  <c r="CW15" i="15" s="1"/>
  <c r="CB15" i="15"/>
  <c r="CG15" i="15" s="1"/>
  <c r="CC15" i="15"/>
  <c r="CE15" i="15" s="1"/>
  <c r="CA15" i="15"/>
  <c r="CF15" i="15" s="1"/>
  <c r="BK15" i="15"/>
  <c r="BP15" i="15" s="1"/>
  <c r="BM15" i="15"/>
  <c r="BO15" i="15" s="1"/>
  <c r="BL15" i="15"/>
  <c r="BQ15" i="15" s="1"/>
  <c r="AU15" i="15"/>
  <c r="AZ15" i="15" s="1"/>
  <c r="AV15" i="15"/>
  <c r="BA15" i="15" s="1"/>
  <c r="AW15" i="15"/>
  <c r="AY15" i="15" s="1"/>
  <c r="AG15" i="15"/>
  <c r="AI15" i="15" s="1"/>
  <c r="AF15" i="15"/>
  <c r="AK15" i="15" s="1"/>
  <c r="Q15" i="15"/>
  <c r="DH24" i="15"/>
  <c r="DI23" i="15"/>
  <c r="AE15" i="15"/>
  <c r="AJ15" i="15" s="1"/>
  <c r="BU22" i="15"/>
  <c r="BW21" i="15"/>
  <c r="BX21" i="15" s="1"/>
  <c r="AS19" i="15"/>
  <c r="AP20" i="15"/>
  <c r="I18" i="15"/>
  <c r="K17" i="15"/>
  <c r="L17" i="15" s="1"/>
  <c r="DL12" i="15"/>
  <c r="DK12" i="15"/>
  <c r="DQ12" i="15" s="1"/>
  <c r="BE21" i="15"/>
  <c r="BG20" i="15"/>
  <c r="BH20" i="15" s="1"/>
  <c r="O15" i="15"/>
  <c r="BV22" i="15"/>
  <c r="BY21" i="15"/>
  <c r="CL23" i="15"/>
  <c r="CO22" i="15"/>
  <c r="CZ14" i="15"/>
  <c r="T14" i="15"/>
  <c r="DB14" i="15" s="1"/>
  <c r="AB17" i="15"/>
  <c r="Z19" i="15"/>
  <c r="AC18" i="15"/>
  <c r="P15" i="15"/>
  <c r="U15" i="15" s="1"/>
  <c r="DA14" i="15"/>
  <c r="O14" i="14"/>
  <c r="T14" i="14" s="1"/>
  <c r="P14" i="14"/>
  <c r="U14" i="14" s="1"/>
  <c r="S14" i="14"/>
  <c r="CL22" i="14"/>
  <c r="CO21" i="14"/>
  <c r="DH24" i="14"/>
  <c r="DI23" i="14"/>
  <c r="CR13" i="14"/>
  <c r="CW13" i="14" s="1"/>
  <c r="CS13" i="14"/>
  <c r="CU13" i="14" s="1"/>
  <c r="CQ13" i="14"/>
  <c r="CV13" i="14" s="1"/>
  <c r="BL13" i="14"/>
  <c r="BQ13" i="14" s="1"/>
  <c r="BK13" i="14"/>
  <c r="BP13" i="14" s="1"/>
  <c r="CC13" i="14"/>
  <c r="CE13" i="14" s="1"/>
  <c r="AW13" i="14"/>
  <c r="AY13" i="14" s="1"/>
  <c r="BM13" i="14"/>
  <c r="BO13" i="14" s="1"/>
  <c r="CB13" i="14"/>
  <c r="CG13" i="14" s="1"/>
  <c r="AU13" i="14"/>
  <c r="AZ13" i="14" s="1"/>
  <c r="AV13" i="14"/>
  <c r="BA13" i="14" s="1"/>
  <c r="CA13" i="14"/>
  <c r="CF13" i="14" s="1"/>
  <c r="AF13" i="14"/>
  <c r="AK13" i="14" s="1"/>
  <c r="AE13" i="14"/>
  <c r="AJ13" i="14" s="1"/>
  <c r="AG13" i="14"/>
  <c r="AI13" i="14" s="1"/>
  <c r="Q13" i="14"/>
  <c r="P13" i="14"/>
  <c r="U13" i="14" s="1"/>
  <c r="S12" i="14"/>
  <c r="DB12" i="14" s="1"/>
  <c r="DA12" i="14"/>
  <c r="Z18" i="14"/>
  <c r="AC17" i="14"/>
  <c r="AS19" i="14"/>
  <c r="AP20" i="14"/>
  <c r="Y18" i="14"/>
  <c r="AA17" i="14"/>
  <c r="CZ12" i="14"/>
  <c r="BF21" i="14"/>
  <c r="BI20" i="14"/>
  <c r="O13" i="14"/>
  <c r="AR19" i="14"/>
  <c r="BU21" i="14"/>
  <c r="BW20" i="14"/>
  <c r="BX20" i="14" s="1"/>
  <c r="DK11" i="14"/>
  <c r="DQ11" i="14" s="1"/>
  <c r="DL11" i="14"/>
  <c r="BY20" i="14"/>
  <c r="BV21" i="14"/>
  <c r="L15" i="14"/>
  <c r="CR14" i="14"/>
  <c r="CW14" i="14" s="1"/>
  <c r="CQ14" i="14"/>
  <c r="CV14" i="14" s="1"/>
  <c r="CS14" i="14"/>
  <c r="CU14" i="14" s="1"/>
  <c r="AW14" i="14"/>
  <c r="AY14" i="14" s="1"/>
  <c r="BK14" i="14"/>
  <c r="BP14" i="14" s="1"/>
  <c r="AU14" i="14"/>
  <c r="AZ14" i="14" s="1"/>
  <c r="CC14" i="14"/>
  <c r="CE14" i="14" s="1"/>
  <c r="CA14" i="14"/>
  <c r="CF14" i="14" s="1"/>
  <c r="CB14" i="14"/>
  <c r="CG14" i="14" s="1"/>
  <c r="BM14" i="14"/>
  <c r="BO14" i="14" s="1"/>
  <c r="BL14" i="14"/>
  <c r="BQ14" i="14" s="1"/>
  <c r="AV14" i="14"/>
  <c r="BA14" i="14" s="1"/>
  <c r="AE14" i="14"/>
  <c r="AJ14" i="14" s="1"/>
  <c r="AG14" i="14"/>
  <c r="AI14" i="14" s="1"/>
  <c r="AF14" i="14"/>
  <c r="AK14" i="14" s="1"/>
  <c r="M16" i="14"/>
  <c r="J17" i="14"/>
  <c r="AO21" i="14"/>
  <c r="AQ20" i="14"/>
  <c r="CK22" i="14"/>
  <c r="CM21" i="14"/>
  <c r="CN21" i="14" s="1"/>
  <c r="I17" i="14"/>
  <c r="K16" i="14"/>
  <c r="L16" i="14" s="1"/>
  <c r="BE21" i="14"/>
  <c r="BG20" i="14"/>
  <c r="BH20" i="14" s="1"/>
  <c r="DB13" i="13"/>
  <c r="BV22" i="13"/>
  <c r="BY21" i="13"/>
  <c r="BU22" i="13"/>
  <c r="BW21" i="13"/>
  <c r="Y20" i="13"/>
  <c r="AA19" i="13"/>
  <c r="Z19" i="13"/>
  <c r="AC18" i="13"/>
  <c r="I18" i="13"/>
  <c r="K17" i="13"/>
  <c r="L17" i="13" s="1"/>
  <c r="BI20" i="13"/>
  <c r="BF21" i="13"/>
  <c r="CO22" i="13"/>
  <c r="CL23" i="13"/>
  <c r="CY16" i="13"/>
  <c r="DF16" i="13" s="1"/>
  <c r="Q16" i="13" s="1"/>
  <c r="M18" i="13"/>
  <c r="J19" i="13"/>
  <c r="CK23" i="13"/>
  <c r="CM22" i="13"/>
  <c r="DA14" i="13"/>
  <c r="AO20" i="13"/>
  <c r="AQ19" i="13"/>
  <c r="AR19" i="13" s="1"/>
  <c r="CY15" i="13"/>
  <c r="DF15" i="13" s="1"/>
  <c r="O15" i="13" s="1"/>
  <c r="T14" i="13"/>
  <c r="DB14" i="13" s="1"/>
  <c r="CZ14" i="13"/>
  <c r="AP20" i="13"/>
  <c r="AS19" i="13"/>
  <c r="DI22" i="13"/>
  <c r="DH23" i="13"/>
  <c r="AR18" i="13"/>
  <c r="BE21" i="13"/>
  <c r="BG20" i="13"/>
  <c r="DY13" i="15" l="1"/>
  <c r="EA13" i="15" s="1"/>
  <c r="DK13" i="15"/>
  <c r="DM13" i="15" s="1"/>
  <c r="EI9" i="15"/>
  <c r="DL13" i="15"/>
  <c r="DS13" i="15"/>
  <c r="DU11" i="15"/>
  <c r="DR13" i="15"/>
  <c r="DT11" i="15"/>
  <c r="ED11" i="15" s="1"/>
  <c r="DM12" i="15"/>
  <c r="DR12" i="15"/>
  <c r="DP12" i="15"/>
  <c r="DS12" i="15"/>
  <c r="DP13" i="15"/>
  <c r="DO13" i="15"/>
  <c r="DW14" i="15"/>
  <c r="DX14" i="15"/>
  <c r="DZ14" i="15"/>
  <c r="EI7" i="14"/>
  <c r="DQ13" i="15"/>
  <c r="DL12" i="13"/>
  <c r="DT10" i="14"/>
  <c r="ED10" i="14" s="1"/>
  <c r="EF10" i="14" s="1"/>
  <c r="EH10" i="14" s="1"/>
  <c r="D32" i="12" s="1"/>
  <c r="EI7" i="13"/>
  <c r="DS11" i="14"/>
  <c r="DZ12" i="14"/>
  <c r="DX12" i="14"/>
  <c r="AE16" i="15"/>
  <c r="AJ16" i="15" s="1"/>
  <c r="DM11" i="14"/>
  <c r="DR11" i="14"/>
  <c r="DW12" i="14"/>
  <c r="EI9" i="14"/>
  <c r="DU10" i="14"/>
  <c r="DP11" i="14"/>
  <c r="EI9" i="13"/>
  <c r="P16" i="15"/>
  <c r="U16" i="15" s="1"/>
  <c r="EE10" i="13"/>
  <c r="EG10" i="13" s="1"/>
  <c r="EF10" i="13"/>
  <c r="EH10" i="13" s="1"/>
  <c r="C32" i="12" s="1"/>
  <c r="DO12" i="13"/>
  <c r="DT11" i="13"/>
  <c r="ED11" i="13" s="1"/>
  <c r="DU11" i="13"/>
  <c r="DX14" i="13"/>
  <c r="DZ14" i="13"/>
  <c r="DK12" i="13"/>
  <c r="DS12" i="13" s="1"/>
  <c r="DW14" i="13"/>
  <c r="DY12" i="13"/>
  <c r="EA12" i="13" s="1"/>
  <c r="DC13" i="13"/>
  <c r="C12" i="12" s="1"/>
  <c r="DW13" i="13"/>
  <c r="O16" i="15"/>
  <c r="T16" i="15" s="1"/>
  <c r="DC14" i="15"/>
  <c r="E13" i="12" s="1"/>
  <c r="DJ14" i="15"/>
  <c r="S16" i="15"/>
  <c r="AC19" i="15"/>
  <c r="Z20" i="15"/>
  <c r="CZ15" i="15"/>
  <c r="T15" i="15"/>
  <c r="CY17" i="15"/>
  <c r="DF17" i="15" s="1"/>
  <c r="O17" i="15" s="1"/>
  <c r="DA15" i="15"/>
  <c r="S15" i="15"/>
  <c r="J19" i="15"/>
  <c r="M18" i="15"/>
  <c r="AO21" i="15"/>
  <c r="AQ20" i="15"/>
  <c r="CO23" i="15"/>
  <c r="CL24" i="15"/>
  <c r="AP21" i="15"/>
  <c r="AS20" i="15"/>
  <c r="DH25" i="15"/>
  <c r="DI24" i="15"/>
  <c r="BF22" i="15"/>
  <c r="BI21" i="15"/>
  <c r="I19" i="15"/>
  <c r="K18" i="15"/>
  <c r="L18" i="15" s="1"/>
  <c r="CK24" i="15"/>
  <c r="CM23" i="15"/>
  <c r="CN23" i="15" s="1"/>
  <c r="BV23" i="15"/>
  <c r="BY22" i="15"/>
  <c r="BG21" i="15"/>
  <c r="BE22" i="15"/>
  <c r="BU23" i="15"/>
  <c r="BW22" i="15"/>
  <c r="BX22" i="15" s="1"/>
  <c r="CR16" i="15"/>
  <c r="CW16" i="15" s="1"/>
  <c r="CQ16" i="15"/>
  <c r="CV16" i="15" s="1"/>
  <c r="CS16" i="15"/>
  <c r="CU16" i="15" s="1"/>
  <c r="CC16" i="15"/>
  <c r="CE16" i="15" s="1"/>
  <c r="CA16" i="15"/>
  <c r="CF16" i="15" s="1"/>
  <c r="CB16" i="15"/>
  <c r="CG16" i="15" s="1"/>
  <c r="BK16" i="15"/>
  <c r="BP16" i="15" s="1"/>
  <c r="BM16" i="15"/>
  <c r="BO16" i="15" s="1"/>
  <c r="BL16" i="15"/>
  <c r="BQ16" i="15" s="1"/>
  <c r="AU16" i="15"/>
  <c r="AZ16" i="15" s="1"/>
  <c r="AV16" i="15"/>
  <c r="BA16" i="15" s="1"/>
  <c r="AW16" i="15"/>
  <c r="AY16" i="15" s="1"/>
  <c r="AG16" i="15"/>
  <c r="AI16" i="15" s="1"/>
  <c r="AF16" i="15"/>
  <c r="AK16" i="15" s="1"/>
  <c r="Y20" i="15"/>
  <c r="AA19" i="15"/>
  <c r="AB19" i="15" s="1"/>
  <c r="CN22" i="15"/>
  <c r="DB14" i="14"/>
  <c r="CY16" i="14"/>
  <c r="DF16" i="14" s="1"/>
  <c r="Q16" i="14" s="1"/>
  <c r="AO22" i="14"/>
  <c r="AQ21" i="14"/>
  <c r="AR21" i="14" s="1"/>
  <c r="CZ13" i="14"/>
  <c r="T13" i="14"/>
  <c r="AP21" i="14"/>
  <c r="AS20" i="14"/>
  <c r="CK23" i="14"/>
  <c r="CM22" i="14"/>
  <c r="CN22" i="14" s="1"/>
  <c r="J18" i="14"/>
  <c r="M17" i="14"/>
  <c r="BU22" i="14"/>
  <c r="BW21" i="14"/>
  <c r="BX21" i="14" s="1"/>
  <c r="BF22" i="14"/>
  <c r="BI21" i="14"/>
  <c r="CZ14" i="14"/>
  <c r="DA13" i="14"/>
  <c r="S13" i="14"/>
  <c r="CL23" i="14"/>
  <c r="CO22" i="14"/>
  <c r="BE22" i="14"/>
  <c r="BG21" i="14"/>
  <c r="BH21" i="14" s="1"/>
  <c r="I18" i="14"/>
  <c r="K17" i="14"/>
  <c r="L17" i="14" s="1"/>
  <c r="AR20" i="14"/>
  <c r="BV22" i="14"/>
  <c r="BY21" i="14"/>
  <c r="AB17" i="14"/>
  <c r="DA14" i="14"/>
  <c r="CY15" i="14"/>
  <c r="DF15" i="14" s="1"/>
  <c r="O15" i="14" s="1"/>
  <c r="Y19" i="14"/>
  <c r="AA18" i="14"/>
  <c r="AB18" i="14" s="1"/>
  <c r="Z19" i="14"/>
  <c r="AC18" i="14"/>
  <c r="DC12" i="14"/>
  <c r="D11" i="12" s="1"/>
  <c r="DJ12" i="14"/>
  <c r="DH25" i="14"/>
  <c r="DI24" i="14"/>
  <c r="DJ13" i="13"/>
  <c r="DC14" i="13"/>
  <c r="C13" i="12" s="1"/>
  <c r="DJ14" i="13"/>
  <c r="DO14" i="13" s="1"/>
  <c r="T15" i="13"/>
  <c r="DI23" i="13"/>
  <c r="DH24" i="13"/>
  <c r="CQ16" i="13"/>
  <c r="CV16" i="13" s="1"/>
  <c r="CS16" i="13"/>
  <c r="CU16" i="13" s="1"/>
  <c r="CR16" i="13"/>
  <c r="CW16" i="13" s="1"/>
  <c r="CC16" i="13"/>
  <c r="CE16" i="13" s="1"/>
  <c r="CB16" i="13"/>
  <c r="CG16" i="13" s="1"/>
  <c r="CA16" i="13"/>
  <c r="CF16" i="13" s="1"/>
  <c r="BM16" i="13"/>
  <c r="BO16" i="13" s="1"/>
  <c r="BL16" i="13"/>
  <c r="BQ16" i="13" s="1"/>
  <c r="AE16" i="13"/>
  <c r="AJ16" i="13" s="1"/>
  <c r="AV16" i="13"/>
  <c r="BA16" i="13" s="1"/>
  <c r="AW16" i="13"/>
  <c r="AY16" i="13" s="1"/>
  <c r="BK16" i="13"/>
  <c r="BP16" i="13" s="1"/>
  <c r="AU16" i="13"/>
  <c r="AZ16" i="13" s="1"/>
  <c r="AG16" i="13"/>
  <c r="AI16" i="13" s="1"/>
  <c r="P16" i="13"/>
  <c r="U16" i="13" s="1"/>
  <c r="AF16" i="13"/>
  <c r="AK16" i="13" s="1"/>
  <c r="CY17" i="13"/>
  <c r="DF17" i="13" s="1"/>
  <c r="Q17" i="13" s="1"/>
  <c r="BH20" i="13"/>
  <c r="AP21" i="13"/>
  <c r="AS20" i="13"/>
  <c r="J20" i="13"/>
  <c r="M19" i="13"/>
  <c r="CO23" i="13"/>
  <c r="CL24" i="13"/>
  <c r="I19" i="13"/>
  <c r="K18" i="13"/>
  <c r="L18" i="13" s="1"/>
  <c r="AB19" i="13"/>
  <c r="BW22" i="13"/>
  <c r="BX22" i="13" s="1"/>
  <c r="BU23" i="13"/>
  <c r="BV23" i="13"/>
  <c r="BY22" i="13"/>
  <c r="CK24" i="13"/>
  <c r="CM23" i="13"/>
  <c r="CN23" i="13" s="1"/>
  <c r="BE22" i="13"/>
  <c r="BG21" i="13"/>
  <c r="BH21" i="13" s="1"/>
  <c r="CS15" i="13"/>
  <c r="CU15" i="13" s="1"/>
  <c r="CQ15" i="13"/>
  <c r="CV15" i="13" s="1"/>
  <c r="CR15" i="13"/>
  <c r="CW15" i="13" s="1"/>
  <c r="CB15" i="13"/>
  <c r="CG15" i="13" s="1"/>
  <c r="CC15" i="13"/>
  <c r="CE15" i="13" s="1"/>
  <c r="CA15" i="13"/>
  <c r="CF15" i="13" s="1"/>
  <c r="BK15" i="13"/>
  <c r="BP15" i="13" s="1"/>
  <c r="BL15" i="13"/>
  <c r="BQ15" i="13" s="1"/>
  <c r="BM15" i="13"/>
  <c r="BO15" i="13" s="1"/>
  <c r="AU15" i="13"/>
  <c r="AZ15" i="13" s="1"/>
  <c r="AG15" i="13"/>
  <c r="AI15" i="13" s="1"/>
  <c r="AW15" i="13"/>
  <c r="AY15" i="13" s="1"/>
  <c r="AV15" i="13"/>
  <c r="BA15" i="13" s="1"/>
  <c r="P15" i="13"/>
  <c r="U15" i="13" s="1"/>
  <c r="AF15" i="13"/>
  <c r="AK15" i="13" s="1"/>
  <c r="AE15" i="13"/>
  <c r="AJ15" i="13" s="1"/>
  <c r="Q15" i="13"/>
  <c r="AO21" i="13"/>
  <c r="AQ20" i="13"/>
  <c r="AR20" i="13" s="1"/>
  <c r="CN22" i="13"/>
  <c r="Y21" i="13"/>
  <c r="AA20" i="13"/>
  <c r="AB20" i="13" s="1"/>
  <c r="S16" i="13"/>
  <c r="AC19" i="13"/>
  <c r="Z20" i="13"/>
  <c r="O16" i="13"/>
  <c r="BF22" i="13"/>
  <c r="BI21" i="13"/>
  <c r="BX21" i="13"/>
  <c r="DU13" i="15" l="1"/>
  <c r="DU12" i="15"/>
  <c r="DT13" i="15"/>
  <c r="ED13" i="15" s="1"/>
  <c r="EF13" i="15" s="1"/>
  <c r="EH13" i="15" s="1"/>
  <c r="E35" i="12" s="1"/>
  <c r="DT12" i="15"/>
  <c r="ED12" i="15" s="1"/>
  <c r="DZ15" i="15"/>
  <c r="DX15" i="15"/>
  <c r="DU11" i="14"/>
  <c r="DY14" i="15"/>
  <c r="EA14" i="15" s="1"/>
  <c r="DB13" i="14"/>
  <c r="DW13" i="14" s="1"/>
  <c r="DO14" i="15"/>
  <c r="EF11" i="15"/>
  <c r="EH11" i="15" s="1"/>
  <c r="E33" i="12" s="1"/>
  <c r="EE11" i="15"/>
  <c r="EG11" i="15" s="1"/>
  <c r="EE10" i="14"/>
  <c r="EG10" i="14" s="1"/>
  <c r="EI10" i="14" s="1"/>
  <c r="AE17" i="15"/>
  <c r="AJ17" i="15" s="1"/>
  <c r="DT11" i="14"/>
  <c r="ED11" i="14" s="1"/>
  <c r="EE11" i="14" s="1"/>
  <c r="EG11" i="14" s="1"/>
  <c r="DO12" i="14"/>
  <c r="DJ14" i="14"/>
  <c r="DL14" i="14" s="1"/>
  <c r="DW14" i="14"/>
  <c r="DY12" i="14"/>
  <c r="EA12" i="14" s="1"/>
  <c r="DB15" i="15"/>
  <c r="DZ14" i="14"/>
  <c r="DX14" i="14"/>
  <c r="DX13" i="14"/>
  <c r="DZ13" i="14"/>
  <c r="DY14" i="13"/>
  <c r="EA14" i="13" s="1"/>
  <c r="EI10" i="13"/>
  <c r="DO13" i="13"/>
  <c r="EF11" i="13"/>
  <c r="EH11" i="13" s="1"/>
  <c r="C33" i="12" s="1"/>
  <c r="EE11" i="13"/>
  <c r="EG11" i="13" s="1"/>
  <c r="DM12" i="13"/>
  <c r="DQ12" i="13"/>
  <c r="DR12" i="13"/>
  <c r="DU12" i="13" s="1"/>
  <c r="DP12" i="13"/>
  <c r="DY13" i="13"/>
  <c r="EA13" i="13" s="1"/>
  <c r="DK13" i="13"/>
  <c r="DS13" i="13" s="1"/>
  <c r="P17" i="15"/>
  <c r="U17" i="15" s="1"/>
  <c r="DC14" i="14"/>
  <c r="D13" i="12" s="1"/>
  <c r="DB16" i="15"/>
  <c r="BU24" i="15"/>
  <c r="BW23" i="15"/>
  <c r="BX23" i="15" s="1"/>
  <c r="BE23" i="15"/>
  <c r="BG22" i="15"/>
  <c r="DI25" i="15"/>
  <c r="T17" i="15"/>
  <c r="CS17" i="15"/>
  <c r="CU17" i="15" s="1"/>
  <c r="CR17" i="15"/>
  <c r="CW17" i="15" s="1"/>
  <c r="CQ17" i="15"/>
  <c r="CV17" i="15" s="1"/>
  <c r="CC17" i="15"/>
  <c r="CE17" i="15" s="1"/>
  <c r="CB17" i="15"/>
  <c r="CG17" i="15" s="1"/>
  <c r="CA17" i="15"/>
  <c r="CF17" i="15" s="1"/>
  <c r="BM17" i="15"/>
  <c r="BO17" i="15" s="1"/>
  <c r="BL17" i="15"/>
  <c r="BQ17" i="15" s="1"/>
  <c r="BK17" i="15"/>
  <c r="BP17" i="15" s="1"/>
  <c r="AU17" i="15"/>
  <c r="AZ17" i="15" s="1"/>
  <c r="AW17" i="15"/>
  <c r="AY17" i="15" s="1"/>
  <c r="AV17" i="15"/>
  <c r="BA17" i="15" s="1"/>
  <c r="AF17" i="15"/>
  <c r="AK17" i="15" s="1"/>
  <c r="AG17" i="15"/>
  <c r="AI17" i="15" s="1"/>
  <c r="Z21" i="15"/>
  <c r="AC20" i="15"/>
  <c r="DA16" i="15"/>
  <c r="Y21" i="15"/>
  <c r="AA20" i="15"/>
  <c r="CY18" i="15"/>
  <c r="DF18" i="15" s="1"/>
  <c r="O18" i="15" s="1"/>
  <c r="BF23" i="15"/>
  <c r="BI22" i="15"/>
  <c r="J20" i="15"/>
  <c r="M19" i="15"/>
  <c r="CZ16" i="15"/>
  <c r="K19" i="15"/>
  <c r="I20" i="15"/>
  <c r="CL25" i="15"/>
  <c r="CO25" i="15" s="1"/>
  <c r="CO24" i="15"/>
  <c r="AO22" i="15"/>
  <c r="AQ21" i="15"/>
  <c r="AR21" i="15" s="1"/>
  <c r="DK14" i="15"/>
  <c r="DL14" i="15"/>
  <c r="BH21" i="15"/>
  <c r="BY23" i="15"/>
  <c r="BV24" i="15"/>
  <c r="CK25" i="15"/>
  <c r="CM24" i="15"/>
  <c r="CN24" i="15" s="1"/>
  <c r="AP22" i="15"/>
  <c r="AS21" i="15"/>
  <c r="AR20" i="15"/>
  <c r="Q17" i="15"/>
  <c r="S16" i="14"/>
  <c r="AA19" i="14"/>
  <c r="Y20" i="14"/>
  <c r="BF23" i="14"/>
  <c r="BI22" i="14"/>
  <c r="DI25" i="14"/>
  <c r="Z20" i="14"/>
  <c r="AC19" i="14"/>
  <c r="CS15" i="14"/>
  <c r="CU15" i="14" s="1"/>
  <c r="CQ15" i="14"/>
  <c r="CV15" i="14" s="1"/>
  <c r="CR15" i="14"/>
  <c r="CW15" i="14" s="1"/>
  <c r="AW15" i="14"/>
  <c r="AY15" i="14" s="1"/>
  <c r="CB15" i="14"/>
  <c r="CG15" i="14" s="1"/>
  <c r="BM15" i="14"/>
  <c r="BO15" i="14" s="1"/>
  <c r="BL15" i="14"/>
  <c r="BQ15" i="14" s="1"/>
  <c r="CC15" i="14"/>
  <c r="CE15" i="14" s="1"/>
  <c r="CA15" i="14"/>
  <c r="CF15" i="14" s="1"/>
  <c r="AU15" i="14"/>
  <c r="AZ15" i="14" s="1"/>
  <c r="BK15" i="14"/>
  <c r="BP15" i="14" s="1"/>
  <c r="AV15" i="14"/>
  <c r="BA15" i="14" s="1"/>
  <c r="AF15" i="14"/>
  <c r="AK15" i="14" s="1"/>
  <c r="AG15" i="14"/>
  <c r="AI15" i="14" s="1"/>
  <c r="AE15" i="14"/>
  <c r="AJ15" i="14" s="1"/>
  <c r="Q15" i="14"/>
  <c r="P15" i="14"/>
  <c r="U15" i="14" s="1"/>
  <c r="BY22" i="14"/>
  <c r="BV23" i="14"/>
  <c r="M18" i="14"/>
  <c r="J19" i="14"/>
  <c r="O16" i="14"/>
  <c r="AO23" i="14"/>
  <c r="AQ22" i="14"/>
  <c r="AR22" i="14" s="1"/>
  <c r="CY17" i="14"/>
  <c r="DF17" i="14" s="1"/>
  <c r="Q17" i="14" s="1"/>
  <c r="DK12" i="14"/>
  <c r="DS12" i="14" s="1"/>
  <c r="DL12" i="14"/>
  <c r="T15" i="14"/>
  <c r="P16" i="14"/>
  <c r="U16" i="14" s="1"/>
  <c r="K18" i="14"/>
  <c r="L18" i="14" s="1"/>
  <c r="I19" i="14"/>
  <c r="CO23" i="14"/>
  <c r="CL24" i="14"/>
  <c r="BU23" i="14"/>
  <c r="BW22" i="14"/>
  <c r="BX22" i="14" s="1"/>
  <c r="CK24" i="14"/>
  <c r="CM23" i="14"/>
  <c r="CN23" i="14" s="1"/>
  <c r="AP22" i="14"/>
  <c r="AS21" i="14"/>
  <c r="BE23" i="14"/>
  <c r="BG22" i="14"/>
  <c r="BH22" i="14" s="1"/>
  <c r="CS16" i="14"/>
  <c r="CU16" i="14" s="1"/>
  <c r="CR16" i="14"/>
  <c r="CW16" i="14" s="1"/>
  <c r="AW16" i="14"/>
  <c r="AY16" i="14" s="1"/>
  <c r="BM16" i="14"/>
  <c r="BO16" i="14" s="1"/>
  <c r="BL16" i="14"/>
  <c r="BQ16" i="14" s="1"/>
  <c r="CQ16" i="14"/>
  <c r="CV16" i="14" s="1"/>
  <c r="CC16" i="14"/>
  <c r="CE16" i="14" s="1"/>
  <c r="BK16" i="14"/>
  <c r="BP16" i="14" s="1"/>
  <c r="CA16" i="14"/>
  <c r="CF16" i="14" s="1"/>
  <c r="CB16" i="14"/>
  <c r="CG16" i="14" s="1"/>
  <c r="AU16" i="14"/>
  <c r="AZ16" i="14" s="1"/>
  <c r="AV16" i="14"/>
  <c r="BA16" i="14" s="1"/>
  <c r="AE16" i="14"/>
  <c r="AJ16" i="14" s="1"/>
  <c r="AF16" i="14"/>
  <c r="AK16" i="14" s="1"/>
  <c r="AG16" i="14"/>
  <c r="AI16" i="14" s="1"/>
  <c r="DL13" i="13"/>
  <c r="O17" i="13"/>
  <c r="T17" i="13" s="1"/>
  <c r="DA16" i="13"/>
  <c r="S17" i="13"/>
  <c r="Y22" i="13"/>
  <c r="AA21" i="13"/>
  <c r="AB21" i="13" s="1"/>
  <c r="BU24" i="13"/>
  <c r="BW23" i="13"/>
  <c r="BX23" i="13" s="1"/>
  <c r="AP22" i="13"/>
  <c r="AS21" i="13"/>
  <c r="BI22" i="13"/>
  <c r="BF23" i="13"/>
  <c r="CZ16" i="13"/>
  <c r="T16" i="13"/>
  <c r="DB16" i="13" s="1"/>
  <c r="CY18" i="13"/>
  <c r="DF18" i="13" s="1"/>
  <c r="Q18" i="13" s="1"/>
  <c r="Z21" i="13"/>
  <c r="AC20" i="13"/>
  <c r="AQ21" i="13"/>
  <c r="AO22" i="13"/>
  <c r="CK25" i="13"/>
  <c r="CM24" i="13"/>
  <c r="CN24" i="13" s="1"/>
  <c r="I20" i="13"/>
  <c r="K19" i="13"/>
  <c r="L19" i="13" s="1"/>
  <c r="DH25" i="13"/>
  <c r="DI24" i="13"/>
  <c r="CZ15" i="13"/>
  <c r="BE23" i="13"/>
  <c r="BG22" i="13"/>
  <c r="BH22" i="13" s="1"/>
  <c r="BV24" i="13"/>
  <c r="BY23" i="13"/>
  <c r="J21" i="13"/>
  <c r="M20" i="13"/>
  <c r="CS17" i="13"/>
  <c r="CU17" i="13" s="1"/>
  <c r="CR17" i="13"/>
  <c r="CW17" i="13" s="1"/>
  <c r="CB17" i="13"/>
  <c r="CG17" i="13" s="1"/>
  <c r="CQ17" i="13"/>
  <c r="CV17" i="13" s="1"/>
  <c r="CC17" i="13"/>
  <c r="CE17" i="13" s="1"/>
  <c r="BK17" i="13"/>
  <c r="BP17" i="13" s="1"/>
  <c r="BM17" i="13"/>
  <c r="BO17" i="13" s="1"/>
  <c r="CA17" i="13"/>
  <c r="CF17" i="13" s="1"/>
  <c r="BL17" i="13"/>
  <c r="BQ17" i="13" s="1"/>
  <c r="AV17" i="13"/>
  <c r="BA17" i="13" s="1"/>
  <c r="AW17" i="13"/>
  <c r="AY17" i="13" s="1"/>
  <c r="AG17" i="13"/>
  <c r="AI17" i="13" s="1"/>
  <c r="AU17" i="13"/>
  <c r="AZ17" i="13" s="1"/>
  <c r="AE17" i="13"/>
  <c r="AJ17" i="13" s="1"/>
  <c r="P17" i="13"/>
  <c r="U17" i="13" s="1"/>
  <c r="AF17" i="13"/>
  <c r="AK17" i="13" s="1"/>
  <c r="DL14" i="13"/>
  <c r="DK14" i="13"/>
  <c r="DS14" i="13" s="1"/>
  <c r="S15" i="13"/>
  <c r="DB15" i="13" s="1"/>
  <c r="DA15" i="13"/>
  <c r="CO24" i="13"/>
  <c r="CL25" i="13"/>
  <c r="CO25" i="13" s="1"/>
  <c r="EE13" i="15" l="1"/>
  <c r="EG13" i="15" s="1"/>
  <c r="EI13" i="15" s="1"/>
  <c r="EI11" i="15"/>
  <c r="DJ13" i="14"/>
  <c r="DK13" i="14" s="1"/>
  <c r="DK14" i="14"/>
  <c r="DM14" i="14" s="1"/>
  <c r="DC13" i="14"/>
  <c r="D12" i="12" s="1"/>
  <c r="DM14" i="15"/>
  <c r="DR14" i="15"/>
  <c r="DP14" i="15"/>
  <c r="DJ15" i="15"/>
  <c r="DW15" i="15"/>
  <c r="DS14" i="15"/>
  <c r="DJ16" i="15"/>
  <c r="DK16" i="15" s="1"/>
  <c r="DW16" i="15"/>
  <c r="EF12" i="15"/>
  <c r="EH12" i="15" s="1"/>
  <c r="E34" i="12" s="1"/>
  <c r="EE12" i="15"/>
  <c r="EG12" i="15" s="1"/>
  <c r="DZ16" i="15"/>
  <c r="DX16" i="15"/>
  <c r="DQ14" i="15"/>
  <c r="DC15" i="15"/>
  <c r="E14" i="12" s="1"/>
  <c r="EF11" i="14"/>
  <c r="EH11" i="14" s="1"/>
  <c r="D33" i="12" s="1"/>
  <c r="DQ12" i="14"/>
  <c r="DP12" i="14"/>
  <c r="DY13" i="14"/>
  <c r="DY14" i="14"/>
  <c r="EA14" i="14" s="1"/>
  <c r="DM12" i="14"/>
  <c r="DR12" i="14"/>
  <c r="DU12" i="14" s="1"/>
  <c r="DO14" i="14"/>
  <c r="DT12" i="13"/>
  <c r="ED12" i="13" s="1"/>
  <c r="EF12" i="13" s="1"/>
  <c r="EH12" i="13" s="1"/>
  <c r="C34" i="12" s="1"/>
  <c r="EI11" i="13"/>
  <c r="DZ15" i="13"/>
  <c r="DX15" i="13"/>
  <c r="DX16" i="13"/>
  <c r="DZ16" i="13"/>
  <c r="DM13" i="13"/>
  <c r="DR13" i="13"/>
  <c r="DU13" i="13" s="1"/>
  <c r="DQ13" i="13"/>
  <c r="DP13" i="13"/>
  <c r="DM14" i="13"/>
  <c r="DP14" i="13"/>
  <c r="DR14" i="13"/>
  <c r="DU14" i="13" s="1"/>
  <c r="DQ14" i="13"/>
  <c r="DW16" i="13"/>
  <c r="DW15" i="13"/>
  <c r="DC16" i="15"/>
  <c r="E15" i="12" s="1"/>
  <c r="CS18" i="15"/>
  <c r="CU18" i="15" s="1"/>
  <c r="CR18" i="15"/>
  <c r="CW18" i="15" s="1"/>
  <c r="CQ18" i="15"/>
  <c r="CV18" i="15" s="1"/>
  <c r="CA18" i="15"/>
  <c r="CF18" i="15" s="1"/>
  <c r="CB18" i="15"/>
  <c r="CG18" i="15" s="1"/>
  <c r="CC18" i="15"/>
  <c r="CE18" i="15" s="1"/>
  <c r="BL18" i="15"/>
  <c r="BQ18" i="15" s="1"/>
  <c r="BK18" i="15"/>
  <c r="BP18" i="15" s="1"/>
  <c r="BM18" i="15"/>
  <c r="BO18" i="15" s="1"/>
  <c r="AU18" i="15"/>
  <c r="AZ18" i="15" s="1"/>
  <c r="AW18" i="15"/>
  <c r="AY18" i="15" s="1"/>
  <c r="AV18" i="15"/>
  <c r="BA18" i="15" s="1"/>
  <c r="AG18" i="15"/>
  <c r="AI18" i="15" s="1"/>
  <c r="AE18" i="15"/>
  <c r="AJ18" i="15" s="1"/>
  <c r="AF18" i="15"/>
  <c r="AK18" i="15" s="1"/>
  <c r="P18" i="15"/>
  <c r="U18" i="15" s="1"/>
  <c r="CM25" i="15"/>
  <c r="L19" i="15"/>
  <c r="CY19" i="15" s="1"/>
  <c r="DF19" i="15" s="1"/>
  <c r="Y22" i="15"/>
  <c r="AA21" i="15"/>
  <c r="AB21" i="15" s="1"/>
  <c r="Z22" i="15"/>
  <c r="AC21" i="15"/>
  <c r="BE24" i="15"/>
  <c r="BG23" i="15"/>
  <c r="BU25" i="15"/>
  <c r="BW24" i="15"/>
  <c r="BX24" i="15" s="1"/>
  <c r="DK15" i="15"/>
  <c r="DS15" i="15" s="1"/>
  <c r="DL15" i="15"/>
  <c r="BF24" i="15"/>
  <c r="BI23" i="15"/>
  <c r="CZ17" i="15"/>
  <c r="T18" i="15"/>
  <c r="DA17" i="15"/>
  <c r="S17" i="15"/>
  <c r="DB17" i="15" s="1"/>
  <c r="AS22" i="15"/>
  <c r="AP23" i="15"/>
  <c r="BY24" i="15"/>
  <c r="BV25" i="15"/>
  <c r="BY25" i="15" s="1"/>
  <c r="AO23" i="15"/>
  <c r="AQ22" i="15"/>
  <c r="I21" i="15"/>
  <c r="K20" i="15"/>
  <c r="J21" i="15"/>
  <c r="M20" i="15"/>
  <c r="Q18" i="15"/>
  <c r="AB20" i="15"/>
  <c r="BH22" i="15"/>
  <c r="AE17" i="14"/>
  <c r="AJ17" i="14" s="1"/>
  <c r="P17" i="14"/>
  <c r="U17" i="14" s="1"/>
  <c r="O17" i="14"/>
  <c r="T17" i="14" s="1"/>
  <c r="S17" i="14"/>
  <c r="CY18" i="14"/>
  <c r="DF18" i="14" s="1"/>
  <c r="Q18" i="14" s="1"/>
  <c r="J20" i="14"/>
  <c r="M19" i="14"/>
  <c r="BE24" i="14"/>
  <c r="BG23" i="14"/>
  <c r="CK25" i="14"/>
  <c r="CM24" i="14"/>
  <c r="CN24" i="14" s="1"/>
  <c r="BU24" i="14"/>
  <c r="BW23" i="14"/>
  <c r="BX23" i="14" s="1"/>
  <c r="CL25" i="14"/>
  <c r="CO25" i="14" s="1"/>
  <c r="CO24" i="14"/>
  <c r="CZ15" i="14"/>
  <c r="DA15" i="14"/>
  <c r="S15" i="14"/>
  <c r="DB15" i="14" s="1"/>
  <c r="AB19" i="14"/>
  <c r="CQ17" i="14"/>
  <c r="CV17" i="14" s="1"/>
  <c r="CR17" i="14"/>
  <c r="CW17" i="14" s="1"/>
  <c r="CS17" i="14"/>
  <c r="CU17" i="14" s="1"/>
  <c r="BK17" i="14"/>
  <c r="BP17" i="14" s="1"/>
  <c r="AU17" i="14"/>
  <c r="AZ17" i="14" s="1"/>
  <c r="CA17" i="14"/>
  <c r="CF17" i="14" s="1"/>
  <c r="BL17" i="14"/>
  <c r="BQ17" i="14" s="1"/>
  <c r="BM17" i="14"/>
  <c r="BO17" i="14" s="1"/>
  <c r="CB17" i="14"/>
  <c r="CG17" i="14" s="1"/>
  <c r="CC17" i="14"/>
  <c r="CE17" i="14" s="1"/>
  <c r="AW17" i="14"/>
  <c r="AY17" i="14" s="1"/>
  <c r="AV17" i="14"/>
  <c r="BA17" i="14" s="1"/>
  <c r="AG17" i="14"/>
  <c r="AI17" i="14" s="1"/>
  <c r="AF17" i="14"/>
  <c r="AK17" i="14" s="1"/>
  <c r="AO24" i="14"/>
  <c r="AQ23" i="14"/>
  <c r="AR23" i="14" s="1"/>
  <c r="BY23" i="14"/>
  <c r="BV24" i="14"/>
  <c r="Z21" i="14"/>
  <c r="AC20" i="14"/>
  <c r="BF24" i="14"/>
  <c r="BI23" i="14"/>
  <c r="DA16" i="14"/>
  <c r="AS22" i="14"/>
  <c r="AP23" i="14"/>
  <c r="I20" i="14"/>
  <c r="K19" i="14"/>
  <c r="L19" i="14" s="1"/>
  <c r="CZ16" i="14"/>
  <c r="T16" i="14"/>
  <c r="DB16" i="14" s="1"/>
  <c r="Y21" i="14"/>
  <c r="AA20" i="14"/>
  <c r="AB20" i="14" s="1"/>
  <c r="O18" i="13"/>
  <c r="T18" i="13" s="1"/>
  <c r="DB17" i="13"/>
  <c r="S18" i="13"/>
  <c r="DC15" i="13"/>
  <c r="C14" i="12" s="1"/>
  <c r="DJ15" i="13"/>
  <c r="J22" i="13"/>
  <c r="M21" i="13"/>
  <c r="CY19" i="13"/>
  <c r="DF19" i="13" s="1"/>
  <c r="O19" i="13" s="1"/>
  <c r="BE24" i="13"/>
  <c r="BG23" i="13"/>
  <c r="BH23" i="13" s="1"/>
  <c r="K20" i="13"/>
  <c r="L20" i="13" s="1"/>
  <c r="I21" i="13"/>
  <c r="AO23" i="13"/>
  <c r="AQ22" i="13"/>
  <c r="AR22" i="13" s="1"/>
  <c r="Z22" i="13"/>
  <c r="AC21" i="13"/>
  <c r="CR18" i="13"/>
  <c r="CW18" i="13" s="1"/>
  <c r="CQ18" i="13"/>
  <c r="CV18" i="13" s="1"/>
  <c r="CS18" i="13"/>
  <c r="CU18" i="13" s="1"/>
  <c r="CA18" i="13"/>
  <c r="CF18" i="13" s="1"/>
  <c r="CC18" i="13"/>
  <c r="CE18" i="13" s="1"/>
  <c r="CB18" i="13"/>
  <c r="CG18" i="13" s="1"/>
  <c r="BK18" i="13"/>
  <c r="BP18" i="13" s="1"/>
  <c r="BL18" i="13"/>
  <c r="BQ18" i="13" s="1"/>
  <c r="BM18" i="13"/>
  <c r="BO18" i="13" s="1"/>
  <c r="AV18" i="13"/>
  <c r="BA18" i="13" s="1"/>
  <c r="AE18" i="13"/>
  <c r="AJ18" i="13" s="1"/>
  <c r="AW18" i="13"/>
  <c r="AY18" i="13" s="1"/>
  <c r="AG18" i="13"/>
  <c r="AI18" i="13" s="1"/>
  <c r="AU18" i="13"/>
  <c r="AZ18" i="13" s="1"/>
  <c r="AF18" i="13"/>
  <c r="AK18" i="13" s="1"/>
  <c r="P18" i="13"/>
  <c r="U18" i="13" s="1"/>
  <c r="BU25" i="13"/>
  <c r="BW24" i="13"/>
  <c r="BX24" i="13" s="1"/>
  <c r="Y23" i="13"/>
  <c r="AA22" i="13"/>
  <c r="AB22" i="13" s="1"/>
  <c r="BV25" i="13"/>
  <c r="BY25" i="13" s="1"/>
  <c r="BY24" i="13"/>
  <c r="DI25" i="13"/>
  <c r="CM25" i="13"/>
  <c r="CN25" i="13" s="1"/>
  <c r="AP23" i="13"/>
  <c r="AS22" i="13"/>
  <c r="CZ17" i="13"/>
  <c r="AR21" i="13"/>
  <c r="BI23" i="13"/>
  <c r="BF24" i="13"/>
  <c r="DA17" i="13"/>
  <c r="DC16" i="13"/>
  <c r="C15" i="12" s="1"/>
  <c r="DJ16" i="13"/>
  <c r="DO13" i="14" l="1"/>
  <c r="DR14" i="14"/>
  <c r="DL13" i="14"/>
  <c r="DQ14" i="14"/>
  <c r="DS14" i="14"/>
  <c r="DU14" i="14" s="1"/>
  <c r="DP14" i="14"/>
  <c r="DQ15" i="15"/>
  <c r="DL16" i="15"/>
  <c r="EA13" i="14"/>
  <c r="EI12" i="15"/>
  <c r="DM16" i="15"/>
  <c r="DR16" i="15"/>
  <c r="DW17" i="15"/>
  <c r="DY15" i="15"/>
  <c r="EA15" i="15" s="1"/>
  <c r="DP15" i="15"/>
  <c r="DX17" i="15"/>
  <c r="DZ17" i="15"/>
  <c r="DO15" i="15"/>
  <c r="DO16" i="15"/>
  <c r="DS16" i="15"/>
  <c r="DQ16" i="15"/>
  <c r="DU14" i="15"/>
  <c r="DY16" i="15"/>
  <c r="EA16" i="15" s="1"/>
  <c r="DP16" i="15"/>
  <c r="DT14" i="15"/>
  <c r="ED14" i="15" s="1"/>
  <c r="DM15" i="15"/>
  <c r="DR15" i="15"/>
  <c r="DU15" i="15" s="1"/>
  <c r="EI11" i="14"/>
  <c r="DW16" i="14"/>
  <c r="DZ16" i="14"/>
  <c r="DX16" i="14"/>
  <c r="DW15" i="14"/>
  <c r="DM13" i="14"/>
  <c r="DR13" i="14"/>
  <c r="DX15" i="14"/>
  <c r="DZ15" i="14"/>
  <c r="DS13" i="14"/>
  <c r="DP13" i="14"/>
  <c r="DT12" i="14"/>
  <c r="ED12" i="14" s="1"/>
  <c r="DQ13" i="14"/>
  <c r="EE12" i="13"/>
  <c r="EG12" i="13" s="1"/>
  <c r="EI12" i="13" s="1"/>
  <c r="DO15" i="13"/>
  <c r="DO16" i="13"/>
  <c r="DT14" i="13"/>
  <c r="ED14" i="13" s="1"/>
  <c r="DT13" i="13"/>
  <c r="ED13" i="13" s="1"/>
  <c r="DZ17" i="13"/>
  <c r="DX17" i="13"/>
  <c r="DY16" i="13"/>
  <c r="EA16" i="13" s="1"/>
  <c r="DY15" i="13"/>
  <c r="EA15" i="13" s="1"/>
  <c r="DJ17" i="13"/>
  <c r="DW17" i="13"/>
  <c r="CZ18" i="15"/>
  <c r="CZ17" i="14"/>
  <c r="CQ19" i="15"/>
  <c r="CV19" i="15" s="1"/>
  <c r="CR19" i="15"/>
  <c r="CW19" i="15" s="1"/>
  <c r="CS19" i="15"/>
  <c r="CU19" i="15" s="1"/>
  <c r="CC19" i="15"/>
  <c r="CE19" i="15" s="1"/>
  <c r="CB19" i="15"/>
  <c r="CG19" i="15" s="1"/>
  <c r="BK19" i="15"/>
  <c r="BP19" i="15" s="1"/>
  <c r="BL19" i="15"/>
  <c r="BQ19" i="15" s="1"/>
  <c r="BM19" i="15"/>
  <c r="BO19" i="15" s="1"/>
  <c r="CA19" i="15"/>
  <c r="CF19" i="15" s="1"/>
  <c r="AU19" i="15"/>
  <c r="AZ19" i="15" s="1"/>
  <c r="AV19" i="15"/>
  <c r="BA19" i="15" s="1"/>
  <c r="AW19" i="15"/>
  <c r="AY19" i="15" s="1"/>
  <c r="AE19" i="15"/>
  <c r="AJ19" i="15" s="1"/>
  <c r="AG19" i="15"/>
  <c r="AI19" i="15" s="1"/>
  <c r="AF19" i="15"/>
  <c r="AK19" i="15" s="1"/>
  <c r="Q19" i="15"/>
  <c r="P19" i="15"/>
  <c r="U19" i="15" s="1"/>
  <c r="DC17" i="15"/>
  <c r="E16" i="12" s="1"/>
  <c r="DJ17" i="15"/>
  <c r="BI24" i="15"/>
  <c r="BF25" i="15"/>
  <c r="BI25" i="15" s="1"/>
  <c r="DA18" i="15"/>
  <c r="S18" i="15"/>
  <c r="DB18" i="15" s="1"/>
  <c r="AO24" i="15"/>
  <c r="AQ23" i="15"/>
  <c r="BW25" i="15"/>
  <c r="Y23" i="15"/>
  <c r="AA22" i="15"/>
  <c r="AB22" i="15" s="1"/>
  <c r="I22" i="15"/>
  <c r="K21" i="15"/>
  <c r="L21" i="15" s="1"/>
  <c r="Z23" i="15"/>
  <c r="AC22" i="15"/>
  <c r="J22" i="15"/>
  <c r="M21" i="15"/>
  <c r="O19" i="15"/>
  <c r="BE25" i="15"/>
  <c r="BG24" i="15"/>
  <c r="BH24" i="15" s="1"/>
  <c r="L20" i="15"/>
  <c r="AR22" i="15"/>
  <c r="AP24" i="15"/>
  <c r="AS23" i="15"/>
  <c r="BH23" i="15"/>
  <c r="CN25" i="15"/>
  <c r="DB17" i="14"/>
  <c r="O18" i="14"/>
  <c r="T18" i="14" s="1"/>
  <c r="S18" i="14"/>
  <c r="AO25" i="14"/>
  <c r="AQ24" i="14"/>
  <c r="AR24" i="14" s="1"/>
  <c r="I21" i="14"/>
  <c r="K20" i="14"/>
  <c r="AS23" i="14"/>
  <c r="AP24" i="14"/>
  <c r="BI24" i="14"/>
  <c r="BF25" i="14"/>
  <c r="BI25" i="14" s="1"/>
  <c r="P18" i="14"/>
  <c r="U18" i="14" s="1"/>
  <c r="BY24" i="14"/>
  <c r="BV25" i="14"/>
  <c r="BY25" i="14" s="1"/>
  <c r="BE25" i="14"/>
  <c r="BG24" i="14"/>
  <c r="BH24" i="14" s="1"/>
  <c r="M20" i="14"/>
  <c r="J21" i="14"/>
  <c r="DC15" i="14"/>
  <c r="D14" i="12" s="1"/>
  <c r="DJ15" i="14"/>
  <c r="Y22" i="14"/>
  <c r="AA21" i="14"/>
  <c r="AB21" i="14" s="1"/>
  <c r="Z22" i="14"/>
  <c r="AC21" i="14"/>
  <c r="CM25" i="14"/>
  <c r="BH23" i="14"/>
  <c r="DA17" i="14"/>
  <c r="CY19" i="14"/>
  <c r="DF19" i="14" s="1"/>
  <c r="O19" i="14" s="1"/>
  <c r="BU25" i="14"/>
  <c r="BW24" i="14"/>
  <c r="CS18" i="14"/>
  <c r="CU18" i="14" s="1"/>
  <c r="CQ18" i="14"/>
  <c r="CV18" i="14" s="1"/>
  <c r="CR18" i="14"/>
  <c r="CW18" i="14" s="1"/>
  <c r="CA18" i="14"/>
  <c r="CF18" i="14" s="1"/>
  <c r="BK18" i="14"/>
  <c r="BP18" i="14" s="1"/>
  <c r="CB18" i="14"/>
  <c r="CG18" i="14" s="1"/>
  <c r="BM18" i="14"/>
  <c r="BO18" i="14" s="1"/>
  <c r="BL18" i="14"/>
  <c r="BQ18" i="14" s="1"/>
  <c r="AW18" i="14"/>
  <c r="AY18" i="14" s="1"/>
  <c r="CC18" i="14"/>
  <c r="CE18" i="14" s="1"/>
  <c r="AU18" i="14"/>
  <c r="AZ18" i="14" s="1"/>
  <c r="AV18" i="14"/>
  <c r="BA18" i="14" s="1"/>
  <c r="AF18" i="14"/>
  <c r="AK18" i="14" s="1"/>
  <c r="AE18" i="14"/>
  <c r="AJ18" i="14" s="1"/>
  <c r="AG18" i="14"/>
  <c r="AI18" i="14" s="1"/>
  <c r="DC16" i="14"/>
  <c r="D15" i="12" s="1"/>
  <c r="DJ16" i="14"/>
  <c r="DB18" i="13"/>
  <c r="DC17" i="13"/>
  <c r="C16" i="12" s="1"/>
  <c r="T19" i="13"/>
  <c r="BI24" i="13"/>
  <c r="BF25" i="13"/>
  <c r="BI25" i="13" s="1"/>
  <c r="BW25" i="13"/>
  <c r="BX25" i="13" s="1"/>
  <c r="AP24" i="13"/>
  <c r="AS23" i="13"/>
  <c r="Y24" i="13"/>
  <c r="AA23" i="13"/>
  <c r="AB23" i="13" s="1"/>
  <c r="AO24" i="13"/>
  <c r="AQ23" i="13"/>
  <c r="AR23" i="13" s="1"/>
  <c r="I22" i="13"/>
  <c r="K21" i="13"/>
  <c r="BE25" i="13"/>
  <c r="BG24" i="13"/>
  <c r="BH24" i="13" s="1"/>
  <c r="DK15" i="13"/>
  <c r="DP15" i="13" s="1"/>
  <c r="DL15" i="13"/>
  <c r="CZ18" i="13"/>
  <c r="J23" i="13"/>
  <c r="M22" i="13"/>
  <c r="CY20" i="13"/>
  <c r="DF20" i="13" s="1"/>
  <c r="Q20" i="13" s="1"/>
  <c r="DA18" i="13"/>
  <c r="AC22" i="13"/>
  <c r="Z23" i="13"/>
  <c r="CS19" i="13"/>
  <c r="CU19" i="13" s="1"/>
  <c r="CQ19" i="13"/>
  <c r="CV19" i="13" s="1"/>
  <c r="CR19" i="13"/>
  <c r="CW19" i="13" s="1"/>
  <c r="CC19" i="13"/>
  <c r="CE19" i="13" s="1"/>
  <c r="CB19" i="13"/>
  <c r="CG19" i="13" s="1"/>
  <c r="BK19" i="13"/>
  <c r="BP19" i="13" s="1"/>
  <c r="BL19" i="13"/>
  <c r="BQ19" i="13" s="1"/>
  <c r="BM19" i="13"/>
  <c r="BO19" i="13" s="1"/>
  <c r="CA19" i="13"/>
  <c r="CF19" i="13" s="1"/>
  <c r="AU19" i="13"/>
  <c r="AZ19" i="13" s="1"/>
  <c r="AV19" i="13"/>
  <c r="BA19" i="13" s="1"/>
  <c r="AW19" i="13"/>
  <c r="AY19" i="13" s="1"/>
  <c r="AG19" i="13"/>
  <c r="AI19" i="13" s="1"/>
  <c r="AF19" i="13"/>
  <c r="AK19" i="13" s="1"/>
  <c r="AE19" i="13"/>
  <c r="AJ19" i="13" s="1"/>
  <c r="P19" i="13"/>
  <c r="U19" i="13" s="1"/>
  <c r="DL16" i="13"/>
  <c r="DK16" i="13"/>
  <c r="DP16" i="13" s="1"/>
  <c r="Q19" i="13"/>
  <c r="DT14" i="14" l="1"/>
  <c r="ED14" i="14" s="1"/>
  <c r="EE14" i="14" s="1"/>
  <c r="EG14" i="14" s="1"/>
  <c r="DU16" i="15"/>
  <c r="DW18" i="15"/>
  <c r="EF14" i="15"/>
  <c r="EH14" i="15" s="1"/>
  <c r="E36" i="12" s="1"/>
  <c r="EE14" i="15"/>
  <c r="EG14" i="15" s="1"/>
  <c r="DT15" i="15"/>
  <c r="ED15" i="15" s="1"/>
  <c r="DT16" i="15"/>
  <c r="ED16" i="15" s="1"/>
  <c r="DY17" i="15"/>
  <c r="EA17" i="15" s="1"/>
  <c r="DZ18" i="15"/>
  <c r="DX18" i="15"/>
  <c r="DO17" i="15"/>
  <c r="DT13" i="14"/>
  <c r="ED13" i="14" s="1"/>
  <c r="EE13" i="14" s="1"/>
  <c r="EG13" i="14" s="1"/>
  <c r="EF14" i="14"/>
  <c r="EH14" i="14" s="1"/>
  <c r="D36" i="12" s="1"/>
  <c r="DJ17" i="14"/>
  <c r="DK17" i="14" s="1"/>
  <c r="DM17" i="14" s="1"/>
  <c r="DW17" i="14"/>
  <c r="DY15" i="14"/>
  <c r="EA15" i="14" s="1"/>
  <c r="DO15" i="14"/>
  <c r="DO16" i="14"/>
  <c r="DZ17" i="14"/>
  <c r="DX17" i="14"/>
  <c r="DU13" i="14"/>
  <c r="DY16" i="14"/>
  <c r="EA16" i="14" s="1"/>
  <c r="EF12" i="14"/>
  <c r="EH12" i="14" s="1"/>
  <c r="D34" i="12" s="1"/>
  <c r="EE12" i="14"/>
  <c r="EG12" i="14" s="1"/>
  <c r="EF13" i="13"/>
  <c r="EH13" i="13" s="1"/>
  <c r="C35" i="12" s="1"/>
  <c r="EE13" i="13"/>
  <c r="EG13" i="13" s="1"/>
  <c r="EE14" i="13"/>
  <c r="EG14" i="13" s="1"/>
  <c r="EF14" i="13"/>
  <c r="EH14" i="13" s="1"/>
  <c r="C36" i="12" s="1"/>
  <c r="DZ18" i="13"/>
  <c r="DX18" i="13"/>
  <c r="DS15" i="13"/>
  <c r="DS16" i="13"/>
  <c r="DK17" i="13"/>
  <c r="DM17" i="13" s="1"/>
  <c r="DO17" i="13"/>
  <c r="DM16" i="13"/>
  <c r="DR16" i="13"/>
  <c r="DQ16" i="13"/>
  <c r="DY17" i="13"/>
  <c r="EA17" i="13" s="1"/>
  <c r="DM15" i="13"/>
  <c r="DQ15" i="13"/>
  <c r="DR15" i="13"/>
  <c r="DL17" i="13"/>
  <c r="DJ18" i="13"/>
  <c r="DO18" i="13" s="1"/>
  <c r="DW18" i="13"/>
  <c r="DC17" i="14"/>
  <c r="D16" i="12" s="1"/>
  <c r="DC18" i="15"/>
  <c r="E17" i="12" s="1"/>
  <c r="DJ18" i="15"/>
  <c r="BG25" i="15"/>
  <c r="BH25" i="15" s="1"/>
  <c r="CZ19" i="15"/>
  <c r="T19" i="15"/>
  <c r="J23" i="15"/>
  <c r="M22" i="15"/>
  <c r="DA19" i="15"/>
  <c r="S19" i="15"/>
  <c r="Z24" i="15"/>
  <c r="AC23" i="15"/>
  <c r="AR23" i="15"/>
  <c r="CY20" i="15"/>
  <c r="DF20" i="15" s="1"/>
  <c r="DL17" i="15"/>
  <c r="DK17" i="15"/>
  <c r="CY21" i="15"/>
  <c r="DF21" i="15" s="1"/>
  <c r="O21" i="15" s="1"/>
  <c r="AS24" i="15"/>
  <c r="AP25" i="15"/>
  <c r="AS25" i="15" s="1"/>
  <c r="I23" i="15"/>
  <c r="K22" i="15"/>
  <c r="L22" i="15" s="1"/>
  <c r="Y24" i="15"/>
  <c r="AA23" i="15"/>
  <c r="BX25" i="15"/>
  <c r="AO25" i="15"/>
  <c r="AQ24" i="15"/>
  <c r="AR24" i="15" s="1"/>
  <c r="DB18" i="14"/>
  <c r="P19" i="14"/>
  <c r="U19" i="14" s="1"/>
  <c r="T19" i="14"/>
  <c r="DL16" i="14"/>
  <c r="DK16" i="14"/>
  <c r="BW25" i="14"/>
  <c r="BX25" i="14" s="1"/>
  <c r="AE19" i="14"/>
  <c r="AJ19" i="14" s="1"/>
  <c r="CZ18" i="14"/>
  <c r="DA18" i="14"/>
  <c r="Z23" i="14"/>
  <c r="AC22" i="14"/>
  <c r="Q19" i="14"/>
  <c r="BG25" i="14"/>
  <c r="BX24" i="14"/>
  <c r="CQ19" i="14"/>
  <c r="CV19" i="14" s="1"/>
  <c r="CS19" i="14"/>
  <c r="CU19" i="14" s="1"/>
  <c r="CR19" i="14"/>
  <c r="CW19" i="14" s="1"/>
  <c r="CA19" i="14"/>
  <c r="CF19" i="14" s="1"/>
  <c r="CB19" i="14"/>
  <c r="CG19" i="14" s="1"/>
  <c r="BM19" i="14"/>
  <c r="BO19" i="14" s="1"/>
  <c r="BK19" i="14"/>
  <c r="BP19" i="14" s="1"/>
  <c r="AW19" i="14"/>
  <c r="AY19" i="14" s="1"/>
  <c r="CC19" i="14"/>
  <c r="CE19" i="14" s="1"/>
  <c r="BL19" i="14"/>
  <c r="BQ19" i="14" s="1"/>
  <c r="AU19" i="14"/>
  <c r="AZ19" i="14" s="1"/>
  <c r="AV19" i="14"/>
  <c r="BA19" i="14" s="1"/>
  <c r="AG19" i="14"/>
  <c r="AI19" i="14" s="1"/>
  <c r="AF19" i="14"/>
  <c r="AK19" i="14" s="1"/>
  <c r="CN25" i="14"/>
  <c r="Y23" i="14"/>
  <c r="AA22" i="14"/>
  <c r="AB22" i="14" s="1"/>
  <c r="J22" i="14"/>
  <c r="M21" i="14"/>
  <c r="L20" i="14"/>
  <c r="DK15" i="14"/>
  <c r="DP15" i="14" s="1"/>
  <c r="DL15" i="14"/>
  <c r="AS24" i="14"/>
  <c r="AP25" i="14"/>
  <c r="AS25" i="14" s="1"/>
  <c r="I22" i="14"/>
  <c r="K21" i="14"/>
  <c r="L21" i="14" s="1"/>
  <c r="AQ25" i="14"/>
  <c r="AR25" i="14" s="1"/>
  <c r="DC18" i="13"/>
  <c r="C17" i="12" s="1"/>
  <c r="S20" i="13"/>
  <c r="Y25" i="13"/>
  <c r="AA24" i="13"/>
  <c r="AB24" i="13" s="1"/>
  <c r="L21" i="13"/>
  <c r="CY21" i="13" s="1"/>
  <c r="DF21" i="13" s="1"/>
  <c r="CZ19" i="13"/>
  <c r="DA19" i="13"/>
  <c r="S19" i="13"/>
  <c r="DB19" i="13" s="1"/>
  <c r="AC23" i="13"/>
  <c r="Z24" i="13"/>
  <c r="I23" i="13"/>
  <c r="K22" i="13"/>
  <c r="L22" i="13" s="1"/>
  <c r="CR20" i="13"/>
  <c r="CW20" i="13" s="1"/>
  <c r="CQ20" i="13"/>
  <c r="CV20" i="13" s="1"/>
  <c r="CS20" i="13"/>
  <c r="CU20" i="13" s="1"/>
  <c r="CB20" i="13"/>
  <c r="CG20" i="13" s="1"/>
  <c r="CC20" i="13"/>
  <c r="CE20" i="13" s="1"/>
  <c r="CA20" i="13"/>
  <c r="CF20" i="13" s="1"/>
  <c r="BM20" i="13"/>
  <c r="BO20" i="13" s="1"/>
  <c r="BL20" i="13"/>
  <c r="BQ20" i="13" s="1"/>
  <c r="AE20" i="13"/>
  <c r="AJ20" i="13" s="1"/>
  <c r="AW20" i="13"/>
  <c r="AY20" i="13" s="1"/>
  <c r="AU20" i="13"/>
  <c r="AZ20" i="13" s="1"/>
  <c r="AG20" i="13"/>
  <c r="AI20" i="13" s="1"/>
  <c r="BK20" i="13"/>
  <c r="BP20" i="13" s="1"/>
  <c r="AV20" i="13"/>
  <c r="BA20" i="13" s="1"/>
  <c r="AF20" i="13"/>
  <c r="AK20" i="13" s="1"/>
  <c r="P20" i="13"/>
  <c r="U20" i="13" s="1"/>
  <c r="J24" i="13"/>
  <c r="M23" i="13"/>
  <c r="BG25" i="13"/>
  <c r="AP25" i="13"/>
  <c r="AS25" i="13" s="1"/>
  <c r="AS24" i="13"/>
  <c r="O20" i="13"/>
  <c r="AO25" i="13"/>
  <c r="AQ24" i="13"/>
  <c r="EI14" i="14" l="1"/>
  <c r="EI14" i="15"/>
  <c r="EF13" i="14"/>
  <c r="EH13" i="14" s="1"/>
  <c r="D35" i="12" s="1"/>
  <c r="EI12" i="14"/>
  <c r="DL17" i="14"/>
  <c r="DM17" i="15"/>
  <c r="DR17" i="15"/>
  <c r="DS17" i="15"/>
  <c r="EF16" i="15"/>
  <c r="EH16" i="15" s="1"/>
  <c r="E38" i="12" s="1"/>
  <c r="EE16" i="15"/>
  <c r="EG16" i="15" s="1"/>
  <c r="DO18" i="15"/>
  <c r="EF15" i="15"/>
  <c r="EH15" i="15" s="1"/>
  <c r="E37" i="12" s="1"/>
  <c r="EE15" i="15"/>
  <c r="EG15" i="15" s="1"/>
  <c r="DQ17" i="15"/>
  <c r="DY18" i="15"/>
  <c r="EA18" i="15" s="1"/>
  <c r="DX19" i="15"/>
  <c r="DZ19" i="15"/>
  <c r="DP17" i="15"/>
  <c r="DQ15" i="14"/>
  <c r="DC18" i="14"/>
  <c r="D17" i="12" s="1"/>
  <c r="DM16" i="14"/>
  <c r="DR16" i="14"/>
  <c r="DJ18" i="14"/>
  <c r="DL18" i="14" s="1"/>
  <c r="DW18" i="14"/>
  <c r="DS15" i="14"/>
  <c r="DP16" i="14"/>
  <c r="DS17" i="14"/>
  <c r="DS16" i="14"/>
  <c r="DR17" i="14"/>
  <c r="DP17" i="14"/>
  <c r="DM15" i="14"/>
  <c r="DR15" i="14"/>
  <c r="DX18" i="14"/>
  <c r="DZ18" i="14"/>
  <c r="DQ16" i="14"/>
  <c r="DY17" i="14"/>
  <c r="EA17" i="14" s="1"/>
  <c r="DQ17" i="14"/>
  <c r="DO17" i="14"/>
  <c r="EI13" i="13"/>
  <c r="EI14" i="13"/>
  <c r="DT16" i="13"/>
  <c r="ED16" i="13" s="1"/>
  <c r="DT15" i="13"/>
  <c r="ED15" i="13" s="1"/>
  <c r="DU15" i="13"/>
  <c r="DU16" i="13"/>
  <c r="DQ17" i="13"/>
  <c r="DS17" i="13"/>
  <c r="DR17" i="13"/>
  <c r="DP17" i="13"/>
  <c r="DZ19" i="13"/>
  <c r="DX19" i="13"/>
  <c r="DY18" i="13"/>
  <c r="EA18" i="13" s="1"/>
  <c r="DW19" i="13"/>
  <c r="DK18" i="13"/>
  <c r="DP18" i="13" s="1"/>
  <c r="DL18" i="13"/>
  <c r="DB19" i="15"/>
  <c r="P21" i="15"/>
  <c r="U21" i="15" s="1"/>
  <c r="T21" i="15"/>
  <c r="Q21" i="15"/>
  <c r="M23" i="15"/>
  <c r="J24" i="15"/>
  <c r="I24" i="15"/>
  <c r="K23" i="15"/>
  <c r="L23" i="15" s="1"/>
  <c r="AB23" i="15"/>
  <c r="CY22" i="15"/>
  <c r="DF22" i="15" s="1"/>
  <c r="P22" i="15" s="1"/>
  <c r="U22" i="15" s="1"/>
  <c r="DL18" i="15"/>
  <c r="DK18" i="15"/>
  <c r="DQ18" i="15" s="1"/>
  <c r="Z25" i="15"/>
  <c r="AC25" i="15" s="1"/>
  <c r="AC24" i="15"/>
  <c r="AQ25" i="15"/>
  <c r="AR25" i="15" s="1"/>
  <c r="Y25" i="15"/>
  <c r="AA24" i="15"/>
  <c r="AB24" i="15" s="1"/>
  <c r="CQ21" i="15"/>
  <c r="CV21" i="15" s="1"/>
  <c r="CR21" i="15"/>
  <c r="CW21" i="15" s="1"/>
  <c r="CS21" i="15"/>
  <c r="CU21" i="15" s="1"/>
  <c r="CA21" i="15"/>
  <c r="CF21" i="15" s="1"/>
  <c r="CC21" i="15"/>
  <c r="CE21" i="15" s="1"/>
  <c r="CB21" i="15"/>
  <c r="CG21" i="15" s="1"/>
  <c r="BL21" i="15"/>
  <c r="BQ21" i="15" s="1"/>
  <c r="BM21" i="15"/>
  <c r="BO21" i="15" s="1"/>
  <c r="AU21" i="15"/>
  <c r="AZ21" i="15" s="1"/>
  <c r="BK21" i="15"/>
  <c r="BP21" i="15" s="1"/>
  <c r="AV21" i="15"/>
  <c r="BA21" i="15" s="1"/>
  <c r="AW21" i="15"/>
  <c r="AY21" i="15" s="1"/>
  <c r="AG21" i="15"/>
  <c r="AI21" i="15" s="1"/>
  <c r="AF21" i="15"/>
  <c r="AK21" i="15" s="1"/>
  <c r="AE21" i="15"/>
  <c r="AJ21" i="15" s="1"/>
  <c r="CQ20" i="15"/>
  <c r="CV20" i="15" s="1"/>
  <c r="CS20" i="15"/>
  <c r="CU20" i="15" s="1"/>
  <c r="CR20" i="15"/>
  <c r="CW20" i="15" s="1"/>
  <c r="CC20" i="15"/>
  <c r="CE20" i="15" s="1"/>
  <c r="CA20" i="15"/>
  <c r="CF20" i="15" s="1"/>
  <c r="CB20" i="15"/>
  <c r="CG20" i="15" s="1"/>
  <c r="BK20" i="15"/>
  <c r="BP20" i="15" s="1"/>
  <c r="BL20" i="15"/>
  <c r="BQ20" i="15" s="1"/>
  <c r="BM20" i="15"/>
  <c r="BO20" i="15" s="1"/>
  <c r="AV20" i="15"/>
  <c r="BA20" i="15" s="1"/>
  <c r="AW20" i="15"/>
  <c r="AY20" i="15" s="1"/>
  <c r="AU20" i="15"/>
  <c r="AZ20" i="15" s="1"/>
  <c r="AG20" i="15"/>
  <c r="AI20" i="15" s="1"/>
  <c r="AF20" i="15"/>
  <c r="AK20" i="15" s="1"/>
  <c r="AE20" i="15"/>
  <c r="AJ20" i="15" s="1"/>
  <c r="P20" i="15"/>
  <c r="U20" i="15" s="1"/>
  <c r="Q20" i="15"/>
  <c r="O20" i="15"/>
  <c r="CY21" i="14"/>
  <c r="DF21" i="14" s="1"/>
  <c r="Q21" i="14" s="1"/>
  <c r="Y24" i="14"/>
  <c r="AA23" i="14"/>
  <c r="AB23" i="14" s="1"/>
  <c r="DA19" i="14"/>
  <c r="S19" i="14"/>
  <c r="DB19" i="14" s="1"/>
  <c r="I23" i="14"/>
  <c r="K22" i="14"/>
  <c r="L22" i="14" s="1"/>
  <c r="CY20" i="14"/>
  <c r="DF20" i="14" s="1"/>
  <c r="O20" i="14" s="1"/>
  <c r="BH25" i="14"/>
  <c r="M22" i="14"/>
  <c r="J23" i="14"/>
  <c r="AC23" i="14"/>
  <c r="Z24" i="14"/>
  <c r="CZ19" i="14"/>
  <c r="CQ21" i="13"/>
  <c r="CV21" i="13" s="1"/>
  <c r="CS21" i="13"/>
  <c r="CU21" i="13" s="1"/>
  <c r="CR21" i="13"/>
  <c r="CW21" i="13" s="1"/>
  <c r="CB21" i="13"/>
  <c r="CG21" i="13" s="1"/>
  <c r="CC21" i="13"/>
  <c r="CE21" i="13" s="1"/>
  <c r="CA21" i="13"/>
  <c r="CF21" i="13" s="1"/>
  <c r="BL21" i="13"/>
  <c r="BQ21" i="13" s="1"/>
  <c r="BK21" i="13"/>
  <c r="BP21" i="13" s="1"/>
  <c r="BM21" i="13"/>
  <c r="BO21" i="13" s="1"/>
  <c r="AE21" i="13"/>
  <c r="AJ21" i="13" s="1"/>
  <c r="AW21" i="13"/>
  <c r="AY21" i="13" s="1"/>
  <c r="AG21" i="13"/>
  <c r="AI21" i="13" s="1"/>
  <c r="AV21" i="13"/>
  <c r="BA21" i="13" s="1"/>
  <c r="AF21" i="13"/>
  <c r="AK21" i="13" s="1"/>
  <c r="AU21" i="13"/>
  <c r="AZ21" i="13" s="1"/>
  <c r="P21" i="13"/>
  <c r="U21" i="13" s="1"/>
  <c r="Q21" i="13"/>
  <c r="DC19" i="13"/>
  <c r="C18" i="12" s="1"/>
  <c r="DJ19" i="13"/>
  <c r="AR24" i="13"/>
  <c r="CY22" i="13"/>
  <c r="DF22" i="13" s="1"/>
  <c r="Q22" i="13" s="1"/>
  <c r="O21" i="13"/>
  <c r="T20" i="13"/>
  <c r="DB20" i="13" s="1"/>
  <c r="CZ20" i="13"/>
  <c r="J25" i="13"/>
  <c r="M25" i="13" s="1"/>
  <c r="M24" i="13"/>
  <c r="I24" i="13"/>
  <c r="K23" i="13"/>
  <c r="L23" i="13" s="1"/>
  <c r="AC24" i="13"/>
  <c r="Z25" i="13"/>
  <c r="AC25" i="13" s="1"/>
  <c r="AA25" i="13"/>
  <c r="DA20" i="13"/>
  <c r="AQ25" i="13"/>
  <c r="AR25" i="13" s="1"/>
  <c r="BH25" i="13"/>
  <c r="DU15" i="14" l="1"/>
  <c r="EI15" i="15"/>
  <c r="EI13" i="14"/>
  <c r="DS18" i="15"/>
  <c r="DK18" i="14"/>
  <c r="DM18" i="14" s="1"/>
  <c r="DT17" i="14"/>
  <c r="ED17" i="14" s="1"/>
  <c r="EF17" i="14" s="1"/>
  <c r="EH17" i="14" s="1"/>
  <c r="D39" i="12" s="1"/>
  <c r="EI16" i="15"/>
  <c r="DU17" i="15"/>
  <c r="DT17" i="15"/>
  <c r="ED17" i="15" s="1"/>
  <c r="EF17" i="15" s="1"/>
  <c r="EH17" i="15" s="1"/>
  <c r="E39" i="12" s="1"/>
  <c r="DJ19" i="15"/>
  <c r="DK19" i="15" s="1"/>
  <c r="DS19" i="15" s="1"/>
  <c r="DW19" i="15"/>
  <c r="DM18" i="15"/>
  <c r="DR18" i="15"/>
  <c r="DU18" i="15" s="1"/>
  <c r="DP18" i="15"/>
  <c r="DT16" i="14"/>
  <c r="ED16" i="14" s="1"/>
  <c r="EE16" i="14" s="1"/>
  <c r="EG16" i="14" s="1"/>
  <c r="DW19" i="14"/>
  <c r="DY18" i="14"/>
  <c r="EA18" i="14" s="1"/>
  <c r="DX19" i="14"/>
  <c r="DZ19" i="14"/>
  <c r="DO18" i="14"/>
  <c r="DU17" i="14"/>
  <c r="DU16" i="14"/>
  <c r="DT15" i="14"/>
  <c r="ED15" i="14" s="1"/>
  <c r="DU17" i="13"/>
  <c r="DO19" i="13"/>
  <c r="EF15" i="13"/>
  <c r="EH15" i="13" s="1"/>
  <c r="C37" i="12" s="1"/>
  <c r="EE15" i="13"/>
  <c r="EG15" i="13" s="1"/>
  <c r="EF16" i="13"/>
  <c r="EH16" i="13" s="1"/>
  <c r="C38" i="12" s="1"/>
  <c r="EE16" i="13"/>
  <c r="EG16" i="13" s="1"/>
  <c r="DT17" i="13"/>
  <c r="ED17" i="13" s="1"/>
  <c r="DS18" i="13"/>
  <c r="DX20" i="13"/>
  <c r="DZ20" i="13"/>
  <c r="DY19" i="13"/>
  <c r="EA19" i="13" s="1"/>
  <c r="DM18" i="13"/>
  <c r="DR18" i="13"/>
  <c r="DQ18" i="13"/>
  <c r="DW20" i="13"/>
  <c r="DC19" i="15"/>
  <c r="E18" i="12" s="1"/>
  <c r="CR22" i="15"/>
  <c r="CW22" i="15" s="1"/>
  <c r="CS22" i="15"/>
  <c r="CU22" i="15" s="1"/>
  <c r="CB22" i="15"/>
  <c r="CG22" i="15" s="1"/>
  <c r="CA22" i="15"/>
  <c r="CF22" i="15" s="1"/>
  <c r="CQ22" i="15"/>
  <c r="CV22" i="15" s="1"/>
  <c r="CC22" i="15"/>
  <c r="CE22" i="15" s="1"/>
  <c r="BM22" i="15"/>
  <c r="BO22" i="15" s="1"/>
  <c r="BL22" i="15"/>
  <c r="BQ22" i="15" s="1"/>
  <c r="BK22" i="15"/>
  <c r="BP22" i="15" s="1"/>
  <c r="AV22" i="15"/>
  <c r="BA22" i="15" s="1"/>
  <c r="AW22" i="15"/>
  <c r="AY22" i="15" s="1"/>
  <c r="AE22" i="15"/>
  <c r="AJ22" i="15" s="1"/>
  <c r="AG22" i="15"/>
  <c r="AI22" i="15" s="1"/>
  <c r="AU22" i="15"/>
  <c r="AZ22" i="15" s="1"/>
  <c r="AF22" i="15"/>
  <c r="AK22" i="15" s="1"/>
  <c r="DA20" i="15"/>
  <c r="S20" i="15"/>
  <c r="DA21" i="15"/>
  <c r="S21" i="15"/>
  <c r="DB21" i="15" s="1"/>
  <c r="CZ21" i="15"/>
  <c r="AA25" i="15"/>
  <c r="AB25" i="15" s="1"/>
  <c r="Q22" i="15"/>
  <c r="CY23" i="15"/>
  <c r="DF23" i="15" s="1"/>
  <c r="M24" i="15"/>
  <c r="J25" i="15"/>
  <c r="M25" i="15" s="1"/>
  <c r="O22" i="15"/>
  <c r="T20" i="15"/>
  <c r="CZ20" i="15"/>
  <c r="I25" i="15"/>
  <c r="K24" i="15"/>
  <c r="L24" i="15" s="1"/>
  <c r="O21" i="14"/>
  <c r="T21" i="14" s="1"/>
  <c r="S21" i="14"/>
  <c r="Z25" i="14"/>
  <c r="AC25" i="14" s="1"/>
  <c r="AC24" i="14"/>
  <c r="T20" i="14"/>
  <c r="DC19" i="14"/>
  <c r="D18" i="12" s="1"/>
  <c r="DJ19" i="14"/>
  <c r="DO19" i="14" s="1"/>
  <c r="CY22" i="14"/>
  <c r="DF22" i="14" s="1"/>
  <c r="Q22" i="14" s="1"/>
  <c r="CS20" i="14"/>
  <c r="CU20" i="14" s="1"/>
  <c r="CQ20" i="14"/>
  <c r="CV20" i="14" s="1"/>
  <c r="CR20" i="14"/>
  <c r="CW20" i="14" s="1"/>
  <c r="BL20" i="14"/>
  <c r="BQ20" i="14" s="1"/>
  <c r="AW20" i="14"/>
  <c r="AY20" i="14" s="1"/>
  <c r="CC20" i="14"/>
  <c r="CE20" i="14" s="1"/>
  <c r="CA20" i="14"/>
  <c r="CF20" i="14" s="1"/>
  <c r="BM20" i="14"/>
  <c r="BO20" i="14" s="1"/>
  <c r="CB20" i="14"/>
  <c r="CG20" i="14" s="1"/>
  <c r="BK20" i="14"/>
  <c r="BP20" i="14" s="1"/>
  <c r="AU20" i="14"/>
  <c r="AZ20" i="14" s="1"/>
  <c r="AV20" i="14"/>
  <c r="BA20" i="14" s="1"/>
  <c r="AF20" i="14"/>
  <c r="AK20" i="14" s="1"/>
  <c r="AE20" i="14"/>
  <c r="AJ20" i="14" s="1"/>
  <c r="AG20" i="14"/>
  <c r="AI20" i="14" s="1"/>
  <c r="P20" i="14"/>
  <c r="U20" i="14" s="1"/>
  <c r="Q20" i="14"/>
  <c r="CQ21" i="14"/>
  <c r="CV21" i="14" s="1"/>
  <c r="CS21" i="14"/>
  <c r="CU21" i="14" s="1"/>
  <c r="CR21" i="14"/>
  <c r="CW21" i="14" s="1"/>
  <c r="CB21" i="14"/>
  <c r="CG21" i="14" s="1"/>
  <c r="CA21" i="14"/>
  <c r="CF21" i="14" s="1"/>
  <c r="CC21" i="14"/>
  <c r="CE21" i="14" s="1"/>
  <c r="BM21" i="14"/>
  <c r="BO21" i="14" s="1"/>
  <c r="BL21" i="14"/>
  <c r="BQ21" i="14" s="1"/>
  <c r="BK21" i="14"/>
  <c r="BP21" i="14" s="1"/>
  <c r="AW21" i="14"/>
  <c r="AY21" i="14" s="1"/>
  <c r="AU21" i="14"/>
  <c r="AZ21" i="14" s="1"/>
  <c r="AV21" i="14"/>
  <c r="BA21" i="14" s="1"/>
  <c r="AG21" i="14"/>
  <c r="AI21" i="14" s="1"/>
  <c r="AE21" i="14"/>
  <c r="AJ21" i="14" s="1"/>
  <c r="AF21" i="14"/>
  <c r="AK21" i="14" s="1"/>
  <c r="M23" i="14"/>
  <c r="J24" i="14"/>
  <c r="P21" i="14"/>
  <c r="U21" i="14" s="1"/>
  <c r="I24" i="14"/>
  <c r="K23" i="14"/>
  <c r="L23" i="14" s="1"/>
  <c r="Y25" i="14"/>
  <c r="AA24" i="14"/>
  <c r="S22" i="13"/>
  <c r="DC20" i="13"/>
  <c r="C19" i="12" s="1"/>
  <c r="DJ20" i="13"/>
  <c r="O22" i="13"/>
  <c r="CZ21" i="13"/>
  <c r="T21" i="13"/>
  <c r="CR22" i="13"/>
  <c r="CW22" i="13" s="1"/>
  <c r="CS22" i="13"/>
  <c r="CU22" i="13" s="1"/>
  <c r="CA22" i="13"/>
  <c r="CF22" i="13" s="1"/>
  <c r="CC22" i="13"/>
  <c r="CE22" i="13" s="1"/>
  <c r="CB22" i="13"/>
  <c r="CG22" i="13" s="1"/>
  <c r="CQ22" i="13"/>
  <c r="CV22" i="13" s="1"/>
  <c r="BK22" i="13"/>
  <c r="BP22" i="13" s="1"/>
  <c r="BM22" i="13"/>
  <c r="BO22" i="13" s="1"/>
  <c r="BL22" i="13"/>
  <c r="BQ22" i="13" s="1"/>
  <c r="AU22" i="13"/>
  <c r="AZ22" i="13" s="1"/>
  <c r="AW22" i="13"/>
  <c r="AY22" i="13" s="1"/>
  <c r="AE22" i="13"/>
  <c r="AJ22" i="13" s="1"/>
  <c r="AV22" i="13"/>
  <c r="BA22" i="13" s="1"/>
  <c r="AG22" i="13"/>
  <c r="AI22" i="13" s="1"/>
  <c r="AF22" i="13"/>
  <c r="AK22" i="13" s="1"/>
  <c r="P22" i="13"/>
  <c r="U22" i="13" s="1"/>
  <c r="DA21" i="13"/>
  <c r="S21" i="13"/>
  <c r="AB25" i="13"/>
  <c r="CY23" i="13"/>
  <c r="DF23" i="13" s="1"/>
  <c r="O23" i="13" s="1"/>
  <c r="DK19" i="13"/>
  <c r="DS19" i="13" s="1"/>
  <c r="DL19" i="13"/>
  <c r="I25" i="13"/>
  <c r="K24" i="13"/>
  <c r="L24" i="13" s="1"/>
  <c r="EF16" i="14" l="1"/>
  <c r="EH16" i="14" s="1"/>
  <c r="D38" i="12" s="1"/>
  <c r="DR18" i="14"/>
  <c r="DS18" i="14"/>
  <c r="DQ18" i="14"/>
  <c r="DP18" i="14"/>
  <c r="EE17" i="14"/>
  <c r="EG17" i="14" s="1"/>
  <c r="EI17" i="14" s="1"/>
  <c r="EE17" i="15"/>
  <c r="EG17" i="15" s="1"/>
  <c r="EI17" i="15" s="1"/>
  <c r="DL19" i="15"/>
  <c r="DM19" i="15"/>
  <c r="DR19" i="15"/>
  <c r="DU19" i="15" s="1"/>
  <c r="DW21" i="15"/>
  <c r="DQ19" i="15"/>
  <c r="DX21" i="15"/>
  <c r="DZ21" i="15"/>
  <c r="DT18" i="15"/>
  <c r="ED18" i="15" s="1"/>
  <c r="DY19" i="15"/>
  <c r="EA19" i="15" s="1"/>
  <c r="DP19" i="15"/>
  <c r="DZ20" i="15"/>
  <c r="DX20" i="15"/>
  <c r="DO19" i="15"/>
  <c r="EI15" i="13"/>
  <c r="EI16" i="14"/>
  <c r="EF15" i="14"/>
  <c r="EH15" i="14" s="1"/>
  <c r="D37" i="12" s="1"/>
  <c r="EE15" i="14"/>
  <c r="EG15" i="14" s="1"/>
  <c r="DY19" i="14"/>
  <c r="EA19" i="14" s="1"/>
  <c r="DU18" i="14"/>
  <c r="DT18" i="14"/>
  <c r="ED18" i="14" s="1"/>
  <c r="DU18" i="13"/>
  <c r="EI16" i="13"/>
  <c r="EF17" i="13"/>
  <c r="EH17" i="13" s="1"/>
  <c r="C39" i="12" s="1"/>
  <c r="EE17" i="13"/>
  <c r="EG17" i="13" s="1"/>
  <c r="DT18" i="13"/>
  <c r="ED18" i="13" s="1"/>
  <c r="DO20" i="13"/>
  <c r="DX21" i="13"/>
  <c r="DZ21" i="13"/>
  <c r="DM19" i="13"/>
  <c r="DR19" i="13"/>
  <c r="DU19" i="13" s="1"/>
  <c r="DQ19" i="13"/>
  <c r="DP19" i="13"/>
  <c r="DY20" i="13"/>
  <c r="EA20" i="13" s="1"/>
  <c r="DB20" i="15"/>
  <c r="DC21" i="15"/>
  <c r="E20" i="12" s="1"/>
  <c r="DJ21" i="15"/>
  <c r="CQ23" i="15"/>
  <c r="CV23" i="15" s="1"/>
  <c r="CR23" i="15"/>
  <c r="CW23" i="15" s="1"/>
  <c r="CS23" i="15"/>
  <c r="CU23" i="15" s="1"/>
  <c r="CC23" i="15"/>
  <c r="CE23" i="15" s="1"/>
  <c r="CA23" i="15"/>
  <c r="CF23" i="15" s="1"/>
  <c r="CB23" i="15"/>
  <c r="CG23" i="15" s="1"/>
  <c r="BM23" i="15"/>
  <c r="BO23" i="15" s="1"/>
  <c r="BL23" i="15"/>
  <c r="BQ23" i="15" s="1"/>
  <c r="AV23" i="15"/>
  <c r="BA23" i="15" s="1"/>
  <c r="BK23" i="15"/>
  <c r="BP23" i="15" s="1"/>
  <c r="AW23" i="15"/>
  <c r="AY23" i="15" s="1"/>
  <c r="AU23" i="15"/>
  <c r="AZ23" i="15" s="1"/>
  <c r="AF23" i="15"/>
  <c r="AK23" i="15" s="1"/>
  <c r="AG23" i="15"/>
  <c r="AI23" i="15" s="1"/>
  <c r="K25" i="15"/>
  <c r="P23" i="15"/>
  <c r="U23" i="15" s="1"/>
  <c r="AE23" i="15"/>
  <c r="AJ23" i="15" s="1"/>
  <c r="O23" i="15"/>
  <c r="Q23" i="15"/>
  <c r="CZ22" i="15"/>
  <c r="T22" i="15"/>
  <c r="CY24" i="15"/>
  <c r="DF24" i="15" s="1"/>
  <c r="Q24" i="15" s="1"/>
  <c r="DA22" i="15"/>
  <c r="S22" i="15"/>
  <c r="O22" i="14"/>
  <c r="T22" i="14" s="1"/>
  <c r="P22" i="14"/>
  <c r="U22" i="14" s="1"/>
  <c r="S22" i="14"/>
  <c r="M24" i="14"/>
  <c r="J25" i="14"/>
  <c r="M25" i="14" s="1"/>
  <c r="I25" i="14"/>
  <c r="K24" i="14"/>
  <c r="L24" i="14" s="1"/>
  <c r="CZ21" i="14"/>
  <c r="AA25" i="14"/>
  <c r="AB25" i="14" s="1"/>
  <c r="CQ22" i="14"/>
  <c r="CV22" i="14" s="1"/>
  <c r="CS22" i="14"/>
  <c r="CU22" i="14" s="1"/>
  <c r="CR22" i="14"/>
  <c r="CW22" i="14" s="1"/>
  <c r="AU22" i="14"/>
  <c r="AZ22" i="14" s="1"/>
  <c r="BM22" i="14"/>
  <c r="BO22" i="14" s="1"/>
  <c r="AW22" i="14"/>
  <c r="AY22" i="14" s="1"/>
  <c r="BK22" i="14"/>
  <c r="BP22" i="14" s="1"/>
  <c r="BL22" i="14"/>
  <c r="BQ22" i="14" s="1"/>
  <c r="CB22" i="14"/>
  <c r="CG22" i="14" s="1"/>
  <c r="CC22" i="14"/>
  <c r="CE22" i="14" s="1"/>
  <c r="CA22" i="14"/>
  <c r="CF22" i="14" s="1"/>
  <c r="AV22" i="14"/>
  <c r="BA22" i="14" s="1"/>
  <c r="AG22" i="14"/>
  <c r="AI22" i="14" s="1"/>
  <c r="AF22" i="14"/>
  <c r="AK22" i="14" s="1"/>
  <c r="AE22" i="14"/>
  <c r="AJ22" i="14" s="1"/>
  <c r="DK19" i="14"/>
  <c r="DS19" i="14" s="1"/>
  <c r="DL19" i="14"/>
  <c r="AB24" i="14"/>
  <c r="DA20" i="14"/>
  <c r="S20" i="14"/>
  <c r="DB20" i="14" s="1"/>
  <c r="CZ20" i="14"/>
  <c r="DA21" i="14"/>
  <c r="CY23" i="14"/>
  <c r="DF23" i="14" s="1"/>
  <c r="O23" i="14" s="1"/>
  <c r="DB21" i="14"/>
  <c r="DB21" i="13"/>
  <c r="T23" i="13"/>
  <c r="CQ23" i="13"/>
  <c r="CV23" i="13" s="1"/>
  <c r="CS23" i="13"/>
  <c r="CU23" i="13" s="1"/>
  <c r="CR23" i="13"/>
  <c r="CW23" i="13" s="1"/>
  <c r="CB23" i="13"/>
  <c r="CG23" i="13" s="1"/>
  <c r="CC23" i="13"/>
  <c r="CE23" i="13" s="1"/>
  <c r="CA23" i="13"/>
  <c r="CF23" i="13" s="1"/>
  <c r="BL23" i="13"/>
  <c r="BQ23" i="13" s="1"/>
  <c r="BK23" i="13"/>
  <c r="BP23" i="13" s="1"/>
  <c r="BM23" i="13"/>
  <c r="BO23" i="13" s="1"/>
  <c r="AU23" i="13"/>
  <c r="AZ23" i="13" s="1"/>
  <c r="AW23" i="13"/>
  <c r="AY23" i="13" s="1"/>
  <c r="AV23" i="13"/>
  <c r="BA23" i="13" s="1"/>
  <c r="AE23" i="13"/>
  <c r="AJ23" i="13" s="1"/>
  <c r="AG23" i="13"/>
  <c r="AI23" i="13" s="1"/>
  <c r="P23" i="13"/>
  <c r="U23" i="13" s="1"/>
  <c r="AF23" i="13"/>
  <c r="AK23" i="13" s="1"/>
  <c r="DL20" i="13"/>
  <c r="DK20" i="13"/>
  <c r="DS20" i="13" s="1"/>
  <c r="CZ22" i="13"/>
  <c r="T22" i="13"/>
  <c r="DB22" i="13" s="1"/>
  <c r="CY24" i="13"/>
  <c r="DF24" i="13" s="1"/>
  <c r="Q24" i="13" s="1"/>
  <c r="Q23" i="13"/>
  <c r="DA22" i="13"/>
  <c r="K25" i="13"/>
  <c r="L25" i="13" s="1"/>
  <c r="DO21" i="15" l="1"/>
  <c r="DZ22" i="15"/>
  <c r="DX22" i="15"/>
  <c r="DC20" i="15"/>
  <c r="E19" i="12" s="1"/>
  <c r="DW20" i="15"/>
  <c r="DT19" i="15"/>
  <c r="ED19" i="15" s="1"/>
  <c r="DY21" i="15"/>
  <c r="EA21" i="15" s="1"/>
  <c r="EF18" i="15"/>
  <c r="EH18" i="15" s="1"/>
  <c r="E40" i="12" s="1"/>
  <c r="EE18" i="15"/>
  <c r="EG18" i="15" s="1"/>
  <c r="DP19" i="14"/>
  <c r="DW20" i="14"/>
  <c r="EF18" i="14"/>
  <c r="EH18" i="14" s="1"/>
  <c r="D40" i="12" s="1"/>
  <c r="EE18" i="14"/>
  <c r="EG18" i="14" s="1"/>
  <c r="DQ19" i="14"/>
  <c r="DW21" i="14"/>
  <c r="DM19" i="14"/>
  <c r="DR19" i="14"/>
  <c r="DU19" i="14" s="1"/>
  <c r="DX20" i="14"/>
  <c r="DZ20" i="14"/>
  <c r="DX21" i="14"/>
  <c r="DZ21" i="14"/>
  <c r="EI15" i="14"/>
  <c r="EI17" i="13"/>
  <c r="EE18" i="13"/>
  <c r="EG18" i="13" s="1"/>
  <c r="EF18" i="13"/>
  <c r="EH18" i="13" s="1"/>
  <c r="C40" i="12" s="1"/>
  <c r="DT19" i="13"/>
  <c r="ED19" i="13" s="1"/>
  <c r="DX22" i="13"/>
  <c r="DZ22" i="13"/>
  <c r="DM20" i="13"/>
  <c r="DQ20" i="13"/>
  <c r="DR20" i="13"/>
  <c r="DU20" i="13" s="1"/>
  <c r="DP20" i="13"/>
  <c r="DW22" i="13"/>
  <c r="DC21" i="13"/>
  <c r="C20" i="12" s="1"/>
  <c r="DW21" i="13"/>
  <c r="DJ21" i="13"/>
  <c r="P24" i="15"/>
  <c r="U24" i="15" s="1"/>
  <c r="DB22" i="15"/>
  <c r="DJ20" i="15"/>
  <c r="S24" i="15"/>
  <c r="DA23" i="15"/>
  <c r="S23" i="15"/>
  <c r="CQ24" i="15"/>
  <c r="CV24" i="15" s="1"/>
  <c r="CR24" i="15"/>
  <c r="CW24" i="15" s="1"/>
  <c r="CS24" i="15"/>
  <c r="CU24" i="15" s="1"/>
  <c r="CB24" i="15"/>
  <c r="CG24" i="15" s="1"/>
  <c r="CA24" i="15"/>
  <c r="CF24" i="15" s="1"/>
  <c r="CC24" i="15"/>
  <c r="CE24" i="15" s="1"/>
  <c r="BK24" i="15"/>
  <c r="BP24" i="15" s="1"/>
  <c r="BL24" i="15"/>
  <c r="BQ24" i="15" s="1"/>
  <c r="BM24" i="15"/>
  <c r="BO24" i="15" s="1"/>
  <c r="AU24" i="15"/>
  <c r="AZ24" i="15" s="1"/>
  <c r="AW24" i="15"/>
  <c r="AY24" i="15" s="1"/>
  <c r="AV24" i="15"/>
  <c r="BA24" i="15" s="1"/>
  <c r="AE24" i="15"/>
  <c r="AJ24" i="15" s="1"/>
  <c r="AF24" i="15"/>
  <c r="AK24" i="15" s="1"/>
  <c r="AG24" i="15"/>
  <c r="AI24" i="15" s="1"/>
  <c r="O24" i="15"/>
  <c r="L25" i="15"/>
  <c r="CY25" i="15" s="1"/>
  <c r="DF25" i="15" s="1"/>
  <c r="DL21" i="15"/>
  <c r="DK21" i="15"/>
  <c r="DP21" i="15" s="1"/>
  <c r="CZ23" i="15"/>
  <c r="T23" i="15"/>
  <c r="DB22" i="14"/>
  <c r="T23" i="14"/>
  <c r="CZ22" i="14"/>
  <c r="DC21" i="14"/>
  <c r="D20" i="12" s="1"/>
  <c r="DJ21" i="14"/>
  <c r="P23" i="14"/>
  <c r="U23" i="14" s="1"/>
  <c r="K25" i="14"/>
  <c r="L25" i="14" s="1"/>
  <c r="CQ23" i="14"/>
  <c r="CV23" i="14" s="1"/>
  <c r="CR23" i="14"/>
  <c r="CW23" i="14" s="1"/>
  <c r="CS23" i="14"/>
  <c r="CU23" i="14" s="1"/>
  <c r="CC23" i="14"/>
  <c r="CE23" i="14" s="1"/>
  <c r="CA23" i="14"/>
  <c r="CF23" i="14" s="1"/>
  <c r="AU23" i="14"/>
  <c r="AZ23" i="14" s="1"/>
  <c r="BL23" i="14"/>
  <c r="BQ23" i="14" s="1"/>
  <c r="AW23" i="14"/>
  <c r="AY23" i="14" s="1"/>
  <c r="CB23" i="14"/>
  <c r="CG23" i="14" s="1"/>
  <c r="BM23" i="14"/>
  <c r="BO23" i="14" s="1"/>
  <c r="BK23" i="14"/>
  <c r="BP23" i="14" s="1"/>
  <c r="AV23" i="14"/>
  <c r="BA23" i="14" s="1"/>
  <c r="AE23" i="14"/>
  <c r="AJ23" i="14" s="1"/>
  <c r="AF23" i="14"/>
  <c r="AK23" i="14" s="1"/>
  <c r="AG23" i="14"/>
  <c r="AI23" i="14" s="1"/>
  <c r="DC20" i="14"/>
  <c r="D19" i="12" s="1"/>
  <c r="DJ20" i="14"/>
  <c r="Q23" i="14"/>
  <c r="CY24" i="14"/>
  <c r="DF24" i="14" s="1"/>
  <c r="O24" i="14" s="1"/>
  <c r="DA22" i="14"/>
  <c r="DA23" i="13"/>
  <c r="S23" i="13"/>
  <c r="DB23" i="13" s="1"/>
  <c r="CZ23" i="13"/>
  <c r="S24" i="13"/>
  <c r="DC22" i="13"/>
  <c r="C21" i="12" s="1"/>
  <c r="DJ22" i="13"/>
  <c r="DO22" i="13" s="1"/>
  <c r="CY25" i="13"/>
  <c r="DF25" i="13" s="1"/>
  <c r="O25" i="13" s="1"/>
  <c r="CS24" i="13"/>
  <c r="CU24" i="13" s="1"/>
  <c r="CQ24" i="13"/>
  <c r="CV24" i="13" s="1"/>
  <c r="CR24" i="13"/>
  <c r="CW24" i="13" s="1"/>
  <c r="CA24" i="13"/>
  <c r="CF24" i="13" s="1"/>
  <c r="CC24" i="13"/>
  <c r="CE24" i="13" s="1"/>
  <c r="CB24" i="13"/>
  <c r="CG24" i="13" s="1"/>
  <c r="BK24" i="13"/>
  <c r="BP24" i="13" s="1"/>
  <c r="BM24" i="13"/>
  <c r="BO24" i="13" s="1"/>
  <c r="BL24" i="13"/>
  <c r="BQ24" i="13" s="1"/>
  <c r="AV24" i="13"/>
  <c r="BA24" i="13" s="1"/>
  <c r="AG24" i="13"/>
  <c r="AI24" i="13" s="1"/>
  <c r="AE24" i="13"/>
  <c r="AJ24" i="13" s="1"/>
  <c r="AW24" i="13"/>
  <c r="AY24" i="13" s="1"/>
  <c r="AF24" i="13"/>
  <c r="AK24" i="13" s="1"/>
  <c r="P24" i="13"/>
  <c r="U24" i="13" s="1"/>
  <c r="AU24" i="13"/>
  <c r="AZ24" i="13" s="1"/>
  <c r="O24" i="13"/>
  <c r="EI18" i="15" l="1"/>
  <c r="DM21" i="15"/>
  <c r="DR21" i="15"/>
  <c r="DZ23" i="15"/>
  <c r="DX23" i="15"/>
  <c r="DY20" i="15"/>
  <c r="EA20" i="15" s="1"/>
  <c r="DQ21" i="15"/>
  <c r="DT21" i="15" s="1"/>
  <c r="ED21" i="15" s="1"/>
  <c r="DC22" i="15"/>
  <c r="E21" i="12" s="1"/>
  <c r="DW22" i="15"/>
  <c r="EF19" i="15"/>
  <c r="EH19" i="15" s="1"/>
  <c r="E41" i="12" s="1"/>
  <c r="EE19" i="15"/>
  <c r="EG19" i="15" s="1"/>
  <c r="DL20" i="15"/>
  <c r="DO20" i="15"/>
  <c r="DS21" i="15"/>
  <c r="EI18" i="14"/>
  <c r="DO20" i="14"/>
  <c r="DY21" i="14"/>
  <c r="EA21" i="14" s="1"/>
  <c r="DY20" i="14"/>
  <c r="EA20" i="14" s="1"/>
  <c r="DT19" i="14"/>
  <c r="ED19" i="14" s="1"/>
  <c r="DX22" i="14"/>
  <c r="DZ22" i="14"/>
  <c r="DO21" i="14"/>
  <c r="DJ22" i="14"/>
  <c r="DO22" i="14" s="1"/>
  <c r="DW22" i="14"/>
  <c r="DK20" i="15"/>
  <c r="EI18" i="13"/>
  <c r="EF19" i="13"/>
  <c r="EH19" i="13" s="1"/>
  <c r="C41" i="12" s="1"/>
  <c r="EE19" i="13"/>
  <c r="EG19" i="13" s="1"/>
  <c r="DO21" i="13"/>
  <c r="DT20" i="13"/>
  <c r="ED20" i="13" s="1"/>
  <c r="DZ23" i="13"/>
  <c r="DX23" i="13"/>
  <c r="DY22" i="13"/>
  <c r="EA22" i="13" s="1"/>
  <c r="DY21" i="13"/>
  <c r="EA21" i="13" s="1"/>
  <c r="DW23" i="13"/>
  <c r="DK21" i="13"/>
  <c r="DL21" i="13"/>
  <c r="DJ22" i="15"/>
  <c r="DB23" i="15"/>
  <c r="CR25" i="15"/>
  <c r="CW25" i="15" s="1"/>
  <c r="CS25" i="15"/>
  <c r="CU25" i="15" s="1"/>
  <c r="CB25" i="15"/>
  <c r="CG25" i="15" s="1"/>
  <c r="CC25" i="15"/>
  <c r="CE25" i="15" s="1"/>
  <c r="BL25" i="15"/>
  <c r="BQ25" i="15" s="1"/>
  <c r="CQ25" i="15"/>
  <c r="CV25" i="15" s="1"/>
  <c r="CA25" i="15"/>
  <c r="CF25" i="15" s="1"/>
  <c r="BM25" i="15"/>
  <c r="BO25" i="15" s="1"/>
  <c r="BK25" i="15"/>
  <c r="BP25" i="15" s="1"/>
  <c r="AV25" i="15"/>
  <c r="BA25" i="15" s="1"/>
  <c r="AU25" i="15"/>
  <c r="AZ25" i="15" s="1"/>
  <c r="AF25" i="15"/>
  <c r="AK25" i="15" s="1"/>
  <c r="AW25" i="15"/>
  <c r="AY25" i="15" s="1"/>
  <c r="P25" i="15"/>
  <c r="U25" i="15" s="1"/>
  <c r="AG25" i="15"/>
  <c r="AI25" i="15" s="1"/>
  <c r="AE25" i="15"/>
  <c r="AJ25" i="15" s="1"/>
  <c r="Q25" i="15"/>
  <c r="T24" i="15"/>
  <c r="DB24" i="15" s="1"/>
  <c r="CZ24" i="15"/>
  <c r="DA24" i="15"/>
  <c r="O25" i="15"/>
  <c r="DC22" i="14"/>
  <c r="D21" i="12" s="1"/>
  <c r="T24" i="14"/>
  <c r="DL20" i="14"/>
  <c r="DK20" i="14"/>
  <c r="DP20" i="14" s="1"/>
  <c r="P24" i="14"/>
  <c r="U24" i="14" s="1"/>
  <c r="CY25" i="14"/>
  <c r="DF25" i="14" s="1"/>
  <c r="O25" i="14" s="1"/>
  <c r="AE24" i="14"/>
  <c r="AJ24" i="14" s="1"/>
  <c r="DA23" i="14"/>
  <c r="S23" i="14"/>
  <c r="DB23" i="14" s="1"/>
  <c r="Q24" i="14"/>
  <c r="DL21" i="14"/>
  <c r="DK21" i="14"/>
  <c r="DP21" i="14" s="1"/>
  <c r="CZ23" i="14"/>
  <c r="CS24" i="14"/>
  <c r="CU24" i="14" s="1"/>
  <c r="CR24" i="14"/>
  <c r="CW24" i="14" s="1"/>
  <c r="CQ24" i="14"/>
  <c r="CV24" i="14" s="1"/>
  <c r="AU24" i="14"/>
  <c r="AZ24" i="14" s="1"/>
  <c r="CC24" i="14"/>
  <c r="CE24" i="14" s="1"/>
  <c r="CB24" i="14"/>
  <c r="CG24" i="14" s="1"/>
  <c r="BM24" i="14"/>
  <c r="BO24" i="14" s="1"/>
  <c r="BL24" i="14"/>
  <c r="BQ24" i="14" s="1"/>
  <c r="BK24" i="14"/>
  <c r="BP24" i="14" s="1"/>
  <c r="AW24" i="14"/>
  <c r="AY24" i="14" s="1"/>
  <c r="CA24" i="14"/>
  <c r="CF24" i="14" s="1"/>
  <c r="AV24" i="14"/>
  <c r="BA24" i="14" s="1"/>
  <c r="AF24" i="14"/>
  <c r="AK24" i="14" s="1"/>
  <c r="AG24" i="14"/>
  <c r="AI24" i="14" s="1"/>
  <c r="DK22" i="14"/>
  <c r="DM22" i="14" s="1"/>
  <c r="Q25" i="13"/>
  <c r="T25" i="13"/>
  <c r="DK22" i="13"/>
  <c r="DP22" i="13" s="1"/>
  <c r="DL22" i="13"/>
  <c r="DC23" i="13"/>
  <c r="C22" i="12" s="1"/>
  <c r="DJ23" i="13"/>
  <c r="CZ24" i="13"/>
  <c r="T24" i="13"/>
  <c r="DB24" i="13" s="1"/>
  <c r="CR25" i="13"/>
  <c r="CW25" i="13" s="1"/>
  <c r="CB25" i="13"/>
  <c r="CG25" i="13" s="1"/>
  <c r="CS25" i="13"/>
  <c r="CU25" i="13" s="1"/>
  <c r="CQ25" i="13"/>
  <c r="CV25" i="13" s="1"/>
  <c r="BL25" i="13"/>
  <c r="BQ25" i="13" s="1"/>
  <c r="CA25" i="13"/>
  <c r="CF25" i="13" s="1"/>
  <c r="CC25" i="13"/>
  <c r="CE25" i="13" s="1"/>
  <c r="AV25" i="13"/>
  <c r="BA25" i="13" s="1"/>
  <c r="BM25" i="13"/>
  <c r="BO25" i="13" s="1"/>
  <c r="AF25" i="13"/>
  <c r="AK25" i="13" s="1"/>
  <c r="AU25" i="13"/>
  <c r="AZ25" i="13" s="1"/>
  <c r="AW25" i="13"/>
  <c r="AY25" i="13" s="1"/>
  <c r="AG25" i="13"/>
  <c r="AI25" i="13" s="1"/>
  <c r="BK25" i="13"/>
  <c r="BP25" i="13" s="1"/>
  <c r="P25" i="13"/>
  <c r="U25" i="13" s="1"/>
  <c r="AE25" i="13"/>
  <c r="AJ25" i="13" s="1"/>
  <c r="S25" i="13"/>
  <c r="DA24" i="13"/>
  <c r="DW24" i="15" l="1"/>
  <c r="DL22" i="14"/>
  <c r="EF21" i="15"/>
  <c r="EH21" i="15" s="1"/>
  <c r="E43" i="12" s="1"/>
  <c r="EE21" i="15"/>
  <c r="EG21" i="15" s="1"/>
  <c r="EI21" i="15" s="1"/>
  <c r="DJ23" i="15"/>
  <c r="DL23" i="15" s="1"/>
  <c r="DW23" i="15"/>
  <c r="DM20" i="15"/>
  <c r="DR20" i="15"/>
  <c r="DS20" i="15"/>
  <c r="DQ20" i="15"/>
  <c r="DU21" i="15"/>
  <c r="DX24" i="15"/>
  <c r="DZ24" i="15"/>
  <c r="DP20" i="15"/>
  <c r="DK22" i="15"/>
  <c r="DO22" i="15"/>
  <c r="DY22" i="15"/>
  <c r="EA22" i="15" s="1"/>
  <c r="EI19" i="15"/>
  <c r="DR22" i="14"/>
  <c r="DM21" i="14"/>
  <c r="DR21" i="14"/>
  <c r="DX23" i="14"/>
  <c r="DZ23" i="14"/>
  <c r="DM20" i="14"/>
  <c r="DR20" i="14"/>
  <c r="DP22" i="14"/>
  <c r="DY22" i="14"/>
  <c r="EA22" i="14" s="1"/>
  <c r="DQ22" i="14"/>
  <c r="DQ21" i="14"/>
  <c r="DT21" i="14" s="1"/>
  <c r="ED21" i="14" s="1"/>
  <c r="DS22" i="14"/>
  <c r="DS20" i="14"/>
  <c r="DQ20" i="14"/>
  <c r="EE19" i="14"/>
  <c r="EG19" i="14" s="1"/>
  <c r="EF19" i="14"/>
  <c r="EH19" i="14" s="1"/>
  <c r="D41" i="12" s="1"/>
  <c r="DW23" i="14"/>
  <c r="DS21" i="14"/>
  <c r="DY23" i="13"/>
  <c r="EA23" i="13" s="1"/>
  <c r="EI19" i="13"/>
  <c r="EF20" i="13"/>
  <c r="EH20" i="13" s="1"/>
  <c r="C42" i="12" s="1"/>
  <c r="EE20" i="13"/>
  <c r="EG20" i="13" s="1"/>
  <c r="DP21" i="13"/>
  <c r="DS21" i="13"/>
  <c r="DS22" i="13"/>
  <c r="DX24" i="13"/>
  <c r="DZ24" i="13"/>
  <c r="DO23" i="13"/>
  <c r="DM22" i="13"/>
  <c r="DR22" i="13"/>
  <c r="DQ22" i="13"/>
  <c r="DM21" i="13"/>
  <c r="DR21" i="13"/>
  <c r="DQ21" i="13"/>
  <c r="DW24" i="13"/>
  <c r="DL22" i="15"/>
  <c r="DC23" i="15"/>
  <c r="E22" i="12" s="1"/>
  <c r="CZ25" i="15"/>
  <c r="T25" i="15"/>
  <c r="DC24" i="15"/>
  <c r="E23" i="12" s="1"/>
  <c r="DJ24" i="15"/>
  <c r="DA25" i="15"/>
  <c r="S25" i="15"/>
  <c r="DA24" i="14"/>
  <c r="S24" i="14"/>
  <c r="DB24" i="14" s="1"/>
  <c r="T25" i="14"/>
  <c r="DC23" i="14"/>
  <c r="D22" i="12" s="1"/>
  <c r="DJ23" i="14"/>
  <c r="CR25" i="14"/>
  <c r="CW25" i="14" s="1"/>
  <c r="BL25" i="14"/>
  <c r="BQ25" i="14" s="1"/>
  <c r="CB25" i="14"/>
  <c r="CG25" i="14" s="1"/>
  <c r="CS25" i="14"/>
  <c r="CU25" i="14" s="1"/>
  <c r="CQ25" i="14"/>
  <c r="CV25" i="14" s="1"/>
  <c r="CC25" i="14"/>
  <c r="CE25" i="14" s="1"/>
  <c r="AW25" i="14"/>
  <c r="AY25" i="14" s="1"/>
  <c r="BM25" i="14"/>
  <c r="BO25" i="14" s="1"/>
  <c r="AV25" i="14"/>
  <c r="BA25" i="14" s="1"/>
  <c r="AU25" i="14"/>
  <c r="AZ25" i="14" s="1"/>
  <c r="CA25" i="14"/>
  <c r="CF25" i="14" s="1"/>
  <c r="BK25" i="14"/>
  <c r="BP25" i="14" s="1"/>
  <c r="AF25" i="14"/>
  <c r="AK25" i="14" s="1"/>
  <c r="AE25" i="14"/>
  <c r="AJ25" i="14" s="1"/>
  <c r="AG25" i="14"/>
  <c r="AI25" i="14" s="1"/>
  <c r="P25" i="14"/>
  <c r="U25" i="14" s="1"/>
  <c r="Q25" i="14"/>
  <c r="CZ24" i="14"/>
  <c r="DB25" i="13"/>
  <c r="DC24" i="13"/>
  <c r="C23" i="12" s="1"/>
  <c r="DJ24" i="13"/>
  <c r="DA25" i="13"/>
  <c r="DK23" i="13"/>
  <c r="DP23" i="13" s="1"/>
  <c r="DL23" i="13"/>
  <c r="CZ25" i="13"/>
  <c r="DU20" i="15" l="1"/>
  <c r="DU20" i="14"/>
  <c r="DT20" i="14"/>
  <c r="ED20" i="14" s="1"/>
  <c r="EE20" i="14" s="1"/>
  <c r="EG20" i="14" s="1"/>
  <c r="DO24" i="15"/>
  <c r="DO23" i="15"/>
  <c r="DM22" i="15"/>
  <c r="DR22" i="15"/>
  <c r="DQ22" i="15"/>
  <c r="DS22" i="15"/>
  <c r="DX25" i="15"/>
  <c r="DZ25" i="15"/>
  <c r="DT20" i="15"/>
  <c r="ED20" i="15" s="1"/>
  <c r="DY24" i="15"/>
  <c r="EA24" i="15" s="1"/>
  <c r="DK23" i="15"/>
  <c r="DP23" i="15" s="1"/>
  <c r="DP22" i="15"/>
  <c r="DY23" i="15"/>
  <c r="EA23" i="15" s="1"/>
  <c r="DT22" i="13"/>
  <c r="ED22" i="13" s="1"/>
  <c r="EF22" i="13" s="1"/>
  <c r="EH22" i="13" s="1"/>
  <c r="C44" i="12" s="1"/>
  <c r="DU22" i="14"/>
  <c r="EI19" i="14"/>
  <c r="DW24" i="14"/>
  <c r="EF21" i="14"/>
  <c r="EH21" i="14" s="1"/>
  <c r="D43" i="12" s="1"/>
  <c r="EE21" i="14"/>
  <c r="EG21" i="14" s="1"/>
  <c r="DO23" i="14"/>
  <c r="DZ24" i="14"/>
  <c r="DX24" i="14"/>
  <c r="DT22" i="14"/>
  <c r="ED22" i="14" s="1"/>
  <c r="DU21" i="14"/>
  <c r="DY23" i="14"/>
  <c r="EA23" i="14" s="1"/>
  <c r="EI20" i="13"/>
  <c r="DU21" i="13"/>
  <c r="DO24" i="13"/>
  <c r="DU22" i="13"/>
  <c r="DS23" i="13"/>
  <c r="DT21" i="13"/>
  <c r="ED21" i="13" s="1"/>
  <c r="DZ25" i="13"/>
  <c r="DX25" i="13"/>
  <c r="DY24" i="13"/>
  <c r="EA24" i="13" s="1"/>
  <c r="DM23" i="13"/>
  <c r="DR23" i="13"/>
  <c r="DQ23" i="13"/>
  <c r="DJ25" i="13"/>
  <c r="DW25" i="13"/>
  <c r="DC25" i="13"/>
  <c r="C24" i="12" s="1"/>
  <c r="DB25" i="15"/>
  <c r="DL24" i="15"/>
  <c r="DK24" i="15"/>
  <c r="DQ24" i="15" s="1"/>
  <c r="DC24" i="14"/>
  <c r="D23" i="12" s="1"/>
  <c r="DJ24" i="14"/>
  <c r="DO24" i="14" s="1"/>
  <c r="DA25" i="14"/>
  <c r="S25" i="14"/>
  <c r="DB25" i="14" s="1"/>
  <c r="CZ25" i="14"/>
  <c r="DL23" i="14"/>
  <c r="DK23" i="14"/>
  <c r="DK24" i="13"/>
  <c r="DS24" i="13" s="1"/>
  <c r="DL24" i="13"/>
  <c r="EF20" i="14" l="1"/>
  <c r="EH20" i="14" s="1"/>
  <c r="D42" i="12" s="1"/>
  <c r="DS24" i="15"/>
  <c r="EE22" i="13"/>
  <c r="EG22" i="13" s="1"/>
  <c r="EI22" i="13" s="1"/>
  <c r="DT22" i="15"/>
  <c r="ED22" i="15" s="1"/>
  <c r="DU22" i="15"/>
  <c r="EF20" i="15"/>
  <c r="EH20" i="15" s="1"/>
  <c r="E42" i="12" s="1"/>
  <c r="EE20" i="15"/>
  <c r="EG20" i="15" s="1"/>
  <c r="DM23" i="15"/>
  <c r="DR23" i="15"/>
  <c r="DQ23" i="15"/>
  <c r="DS23" i="15"/>
  <c r="EF22" i="15"/>
  <c r="EH22" i="15" s="1"/>
  <c r="E44" i="12" s="1"/>
  <c r="EE22" i="15"/>
  <c r="EG22" i="15" s="1"/>
  <c r="DC25" i="15"/>
  <c r="E24" i="12" s="1"/>
  <c r="DW25" i="15"/>
  <c r="DM24" i="15"/>
  <c r="DR24" i="15"/>
  <c r="DU24" i="15" s="1"/>
  <c r="DP24" i="15"/>
  <c r="DT23" i="13"/>
  <c r="ED23" i="13" s="1"/>
  <c r="EF23" i="13" s="1"/>
  <c r="EH23" i="13" s="1"/>
  <c r="C45" i="12" s="1"/>
  <c r="EE22" i="14"/>
  <c r="EG22" i="14" s="1"/>
  <c r="EF22" i="14"/>
  <c r="EH22" i="14" s="1"/>
  <c r="D44" i="12" s="1"/>
  <c r="DW25" i="14"/>
  <c r="EI20" i="14"/>
  <c r="DM23" i="14"/>
  <c r="DR23" i="14"/>
  <c r="DZ25" i="14"/>
  <c r="DX25" i="14"/>
  <c r="DS23" i="14"/>
  <c r="DY24" i="14"/>
  <c r="EA24" i="14" s="1"/>
  <c r="DQ23" i="14"/>
  <c r="EI21" i="14"/>
  <c r="DP23" i="14"/>
  <c r="EE23" i="13"/>
  <c r="EG23" i="13" s="1"/>
  <c r="DO25" i="13"/>
  <c r="EF21" i="13"/>
  <c r="EH21" i="13" s="1"/>
  <c r="C43" i="12" s="1"/>
  <c r="EE21" i="13"/>
  <c r="EG21" i="13" s="1"/>
  <c r="DU23" i="13"/>
  <c r="DM24" i="13"/>
  <c r="DR24" i="13"/>
  <c r="DU24" i="13" s="1"/>
  <c r="DQ24" i="13"/>
  <c r="DP24" i="13"/>
  <c r="DY25" i="13"/>
  <c r="EA25" i="13" s="1"/>
  <c r="DL25" i="13"/>
  <c r="DK25" i="13"/>
  <c r="DP25" i="13" s="1"/>
  <c r="DJ25" i="15"/>
  <c r="DC25" i="14"/>
  <c r="D24" i="12" s="1"/>
  <c r="DJ25" i="14"/>
  <c r="DL24" i="14"/>
  <c r="DK24" i="14"/>
  <c r="DT23" i="15" l="1"/>
  <c r="ED23" i="15" s="1"/>
  <c r="EF23" i="15" s="1"/>
  <c r="EH23" i="15" s="1"/>
  <c r="E45" i="12" s="1"/>
  <c r="DU23" i="15"/>
  <c r="DT24" i="15"/>
  <c r="ED24" i="15" s="1"/>
  <c r="EE24" i="15" s="1"/>
  <c r="EG24" i="15" s="1"/>
  <c r="DY25" i="15"/>
  <c r="EA25" i="15" s="1"/>
  <c r="EI22" i="15"/>
  <c r="EI20" i="15"/>
  <c r="DL25" i="15"/>
  <c r="DO25" i="15"/>
  <c r="DK25" i="15"/>
  <c r="DM24" i="14"/>
  <c r="DR24" i="14"/>
  <c r="DS24" i="14"/>
  <c r="DT23" i="14"/>
  <c r="ED23" i="14" s="1"/>
  <c r="DU23" i="14"/>
  <c r="DO25" i="14"/>
  <c r="DQ24" i="14"/>
  <c r="DY25" i="14"/>
  <c r="EA25" i="14" s="1"/>
  <c r="DP24" i="14"/>
  <c r="EI21" i="13"/>
  <c r="EI22" i="14"/>
  <c r="DT24" i="13"/>
  <c r="ED24" i="13" s="1"/>
  <c r="EF24" i="13" s="1"/>
  <c r="EH24" i="13" s="1"/>
  <c r="C46" i="12" s="1"/>
  <c r="EI23" i="13"/>
  <c r="DS25" i="13"/>
  <c r="DM25" i="13"/>
  <c r="DR25" i="13"/>
  <c r="DQ25" i="13"/>
  <c r="DL25" i="14"/>
  <c r="DK25" i="14"/>
  <c r="EE23" i="15" l="1"/>
  <c r="EG23" i="15" s="1"/>
  <c r="EI23" i="15" s="1"/>
  <c r="EF24" i="15"/>
  <c r="EH24" i="15" s="1"/>
  <c r="E46" i="12" s="1"/>
  <c r="EI24" i="15"/>
  <c r="DT24" i="14"/>
  <c r="ED24" i="14" s="1"/>
  <c r="DM25" i="15"/>
  <c r="DR25" i="15"/>
  <c r="DQ25" i="15"/>
  <c r="DS25" i="15"/>
  <c r="DU25" i="15" s="1"/>
  <c r="DP25" i="15"/>
  <c r="DT25" i="15" s="1"/>
  <c r="ED25" i="15" s="1"/>
  <c r="DM25" i="14"/>
  <c r="DR25" i="14"/>
  <c r="DQ25" i="14"/>
  <c r="EF23" i="14"/>
  <c r="EH23" i="14" s="1"/>
  <c r="D45" i="12" s="1"/>
  <c r="EE23" i="14"/>
  <c r="EG23" i="14" s="1"/>
  <c r="EE24" i="14"/>
  <c r="EG24" i="14" s="1"/>
  <c r="EF24" i="14"/>
  <c r="EH24" i="14" s="1"/>
  <c r="D46" i="12" s="1"/>
  <c r="DS25" i="14"/>
  <c r="DP25" i="14"/>
  <c r="DT25" i="13"/>
  <c r="ED25" i="13" s="1"/>
  <c r="EF25" i="13" s="1"/>
  <c r="EH25" i="13" s="1"/>
  <c r="C47" i="12" s="1"/>
  <c r="DU24" i="14"/>
  <c r="EE24" i="13"/>
  <c r="EG24" i="13" s="1"/>
  <c r="EI24" i="13" s="1"/>
  <c r="DU25" i="13"/>
  <c r="EF25" i="15" l="1"/>
  <c r="EH25" i="15" s="1"/>
  <c r="E47" i="12" s="1"/>
  <c r="EE25" i="15"/>
  <c r="EG25" i="15" s="1"/>
  <c r="EI25" i="15" s="1"/>
  <c r="EE25" i="13"/>
  <c r="EG25" i="13" s="1"/>
  <c r="EI25" i="13" s="1"/>
  <c r="EI24" i="14"/>
  <c r="DU25" i="14"/>
  <c r="DT25" i="14"/>
  <c r="ED25" i="14" s="1"/>
  <c r="EI23" i="14"/>
  <c r="EF25" i="14" l="1"/>
  <c r="EH25" i="14" s="1"/>
  <c r="D47" i="12" s="1"/>
  <c r="EE25" i="14"/>
  <c r="EG25" i="14" s="1"/>
  <c r="EI25" i="14" s="1"/>
</calcChain>
</file>

<file path=xl/sharedStrings.xml><?xml version="1.0" encoding="utf-8"?>
<sst xmlns="http://schemas.openxmlformats.org/spreadsheetml/2006/main" count="615" uniqueCount="133">
  <si>
    <t>Year</t>
  </si>
  <si>
    <t>costs</t>
  </si>
  <si>
    <t>gain</t>
  </si>
  <si>
    <t>net</t>
  </si>
  <si>
    <t>gain.supply/work</t>
  </si>
  <si>
    <t>applicants</t>
  </si>
  <si>
    <t>applicants (after one year)</t>
  </si>
  <si>
    <t>accepted applications</t>
  </si>
  <si>
    <t>rejected applications</t>
  </si>
  <si>
    <t>accepted, working</t>
  </si>
  <si>
    <t>accepted, not working</t>
  </si>
  <si>
    <t>rejected, but staying</t>
  </si>
  <si>
    <t>costs, applicants</t>
  </si>
  <si>
    <t>costs, accepted but not working</t>
  </si>
  <si>
    <t>costs, rejected but staying</t>
  </si>
  <si>
    <t>gdp gain due to additional work (supply side effect)</t>
  </si>
  <si>
    <t xml:space="preserve">gdp gain due to demand from </t>
  </si>
  <si>
    <t>refugees arriving 2015</t>
  </si>
  <si>
    <t>refugees arriving 2016</t>
  </si>
  <si>
    <t>refugees arriving 2017</t>
  </si>
  <si>
    <t>refugees arriving 2018</t>
  </si>
  <si>
    <t>refugees arriving 2019</t>
  </si>
  <si>
    <t>refugees arriving 2020</t>
  </si>
  <si>
    <t>duration of stay</t>
  </si>
  <si>
    <t>applicants, EU (in millions)</t>
  </si>
  <si>
    <t>applicants (arriving; in thousands)</t>
  </si>
  <si>
    <t>population (G1-L1-W1 variant, destatis)</t>
  </si>
  <si>
    <t>population including refugees</t>
  </si>
  <si>
    <t>accepted applicants, working</t>
  </si>
  <si>
    <t>accepted applicants, not working</t>
  </si>
  <si>
    <t>rejected applicants, staying</t>
  </si>
  <si>
    <t>total number of refugees</t>
  </si>
  <si>
    <t>Assumptions:</t>
  </si>
  <si>
    <t>percentage of inflow having Germany as destination:</t>
  </si>
  <si>
    <t>Acceptance rate</t>
  </si>
  <si>
    <t>Share of accepted refugees working in years 2-5</t>
  </si>
  <si>
    <t>Share of accepted refugees working in years 6-10</t>
  </si>
  <si>
    <t>Share of rejected applicants staying in destination, in years 2-5</t>
  </si>
  <si>
    <t>Cost per applicant, in years 0 and 1</t>
  </si>
  <si>
    <t>Cost per accepted, non-working refugee, years 2-5</t>
  </si>
  <si>
    <t>Cost per accepted, non-working refugee, years 6-10</t>
  </si>
  <si>
    <t>Cost per refugee who is rejected but stays, years 2-5</t>
  </si>
  <si>
    <t>Cost per refugee who is rejected but stays, years 6-10</t>
  </si>
  <si>
    <t>Demand side multipliers</t>
  </si>
  <si>
    <t xml:space="preserve"> - applicants</t>
  </si>
  <si>
    <t>Cost per accepted, non-working refugee, years 11+</t>
  </si>
  <si>
    <t>Share of accepted refugees working in years 11+</t>
  </si>
  <si>
    <t>Cost per refugee who is rejected but stays, years 11+</t>
  </si>
  <si>
    <t>Productivity of workers, years 2-5</t>
  </si>
  <si>
    <t>Productivity of workers, years 6-10</t>
  </si>
  <si>
    <t>Productivity of workers, years 11+</t>
  </si>
  <si>
    <t xml:space="preserve"> - accepted, working</t>
  </si>
  <si>
    <t xml:space="preserve"> - accepted, not working</t>
  </si>
  <si>
    <t xml:space="preserve"> - rejected, staying</t>
  </si>
  <si>
    <t>nom. GDP</t>
  </si>
  <si>
    <t>nom GDP including  stimulus</t>
  </si>
  <si>
    <t>per capita</t>
  </si>
  <si>
    <t>per capita (including refugees)</t>
  </si>
  <si>
    <t>chg in GDP</t>
  </si>
  <si>
    <t>chg in per-capita GDP</t>
  </si>
  <si>
    <t>costs (in percent of GDP)</t>
  </si>
  <si>
    <t>Baseline</t>
  </si>
  <si>
    <t>Share of rejected applicants staying in destination, in years 6-10</t>
  </si>
  <si>
    <t>Share of rejected applicants staying in destination, in years 11+</t>
  </si>
  <si>
    <t>Schutzquote</t>
  </si>
  <si>
    <t xml:space="preserve"> - nach 2 bis 5 Jahren</t>
  </si>
  <si>
    <t xml:space="preserve"> - nach 6 bis 10 Jahren</t>
  </si>
  <si>
    <t xml:space="preserve"> - nach 11 Jahren</t>
  </si>
  <si>
    <t xml:space="preserve"> - während des Antragsverfahrens</t>
  </si>
  <si>
    <t xml:space="preserve"> - akzeptierte, nicht arbeitende Asylanten</t>
  </si>
  <si>
    <t xml:space="preserve">     - nach 2 bis 5 Jahren</t>
  </si>
  <si>
    <t>BU: Nach einigen Jahren überwiegen die positiven Effekte stets die Kosten</t>
  </si>
  <si>
    <t>Differenz aus positiven und negativen Effekten der Flüchtlingsmigration</t>
  </si>
  <si>
    <t>Saldo in Prozent der Wirtschaftsleistung</t>
  </si>
  <si>
    <t>Bevölkerung im Erwerbsalter</t>
  </si>
  <si>
    <t>Arbeitslosenquote</t>
  </si>
  <si>
    <t>Partizipationsrate</t>
  </si>
  <si>
    <t>Multiplikatoren</t>
  </si>
  <si>
    <t xml:space="preserve"> - Antragsphase</t>
  </si>
  <si>
    <t xml:space="preserve"> - akzeptierte Bewerber, beschäftigt</t>
  </si>
  <si>
    <t xml:space="preserve"> - akzeptierte Bewerber, nicht beschäftigt</t>
  </si>
  <si>
    <t xml:space="preserve"> - geduldete Bewerber</t>
  </si>
  <si>
    <t>Arbeitsproduktivität [1]</t>
  </si>
  <si>
    <t>[1] Arbeitsproduktivität in Prozent der durchschnittlichen Produktivität in Deutschland</t>
  </si>
  <si>
    <t xml:space="preserve">Tabelle: Annahmen </t>
  </si>
  <si>
    <t>Kosten [2]</t>
  </si>
  <si>
    <t>[2] In Prozent des Pro-Kopf Einkommens</t>
  </si>
  <si>
    <t>gain stimulus</t>
  </si>
  <si>
    <t>gain profit share</t>
  </si>
  <si>
    <t>total net of costs, residents</t>
  </si>
  <si>
    <t>gain refugees</t>
  </si>
  <si>
    <t>nom. GDP, share of residents</t>
  </si>
  <si>
    <t>nom. GDP, share of refugees</t>
  </si>
  <si>
    <t>gain stim (Mrd)</t>
  </si>
  <si>
    <t>gain prof share (Mrd)</t>
  </si>
  <si>
    <t>transfers</t>
  </si>
  <si>
    <t>gain lab share (Mrd)</t>
  </si>
  <si>
    <t>gain lab share</t>
  </si>
  <si>
    <t>NET residents</t>
  </si>
  <si>
    <t>NET ref</t>
  </si>
  <si>
    <t>gdp/cap residents</t>
  </si>
  <si>
    <t>gdp/cap ref</t>
  </si>
  <si>
    <t>chg in gdp</t>
  </si>
  <si>
    <t>baseline</t>
  </si>
  <si>
    <t>Anteil der akzept. Flüchtlinge in Beschäftigung</t>
  </si>
  <si>
    <t>Share wages to GDP</t>
  </si>
  <si>
    <t>gain labor share (bln)</t>
  </si>
  <si>
    <t>gain prof share (bln)</t>
  </si>
  <si>
    <t>(average over 2010-14)</t>
  </si>
  <si>
    <t xml:space="preserve">Share of working age population </t>
  </si>
  <si>
    <t>Participation rate</t>
  </si>
  <si>
    <t>Unemployment rate</t>
  </si>
  <si>
    <t xml:space="preserve"> - in years 2-5</t>
  </si>
  <si>
    <t xml:space="preserve"> - in years 6-10</t>
  </si>
  <si>
    <t xml:space="preserve"> - in years 11+</t>
  </si>
  <si>
    <t>Labor productivity</t>
  </si>
  <si>
    <t>Costs</t>
  </si>
  <si>
    <t xml:space="preserve"> - during application stage (years 0 and 1)</t>
  </si>
  <si>
    <t xml:space="preserve"> - not accepted, not working</t>
  </si>
  <si>
    <t xml:space="preserve">    - in years 2-5</t>
  </si>
  <si>
    <t xml:space="preserve">    - in years 6-10</t>
  </si>
  <si>
    <t xml:space="preserve">    - in years 11+</t>
  </si>
  <si>
    <t>Multiplicators</t>
  </si>
  <si>
    <t xml:space="preserve"> - rejected</t>
  </si>
  <si>
    <t>Labor productivity, percent of average productivity</t>
  </si>
  <si>
    <t>In per-capita terms, percentages</t>
  </si>
  <si>
    <t>pessimistic</t>
  </si>
  <si>
    <t>optimistic</t>
  </si>
  <si>
    <t>Working age population</t>
  </si>
  <si>
    <t>Share of total number of refugees working</t>
  </si>
  <si>
    <t>Table: Assumptions</t>
  </si>
  <si>
    <t>effect on gdp</t>
  </si>
  <si>
    <t>effect on per-capita 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</si>
</sst>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164" fontId="0" fillId="0" borderId="0" xfId="0" applyNumberFormat="1"/>
    <xf numFmtId="2" fontId="0" fillId="0" borderId="0" xfId="0" applyNumberFormat="1"/>
    <xf numFmtId="3" fontId="0" fillId="0" borderId="0" xfId="0" applyNumberFormat="1"/>
    <xf numFmtId="1" fontId="0" fillId="0" borderId="0" xfId="0" applyNumberFormat="1"/>
    <xf numFmtId="1" fontId="0" fillId="0" borderId="0" xfId="0" applyNumberFormat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0" fillId="2" borderId="0" xfId="0" applyFill="1"/>
    <xf numFmtId="1" fontId="0" fillId="2" borderId="0" xfId="0" applyNumberFormat="1" applyFill="1"/>
    <xf numFmtId="1" fontId="0" fillId="2" borderId="1" xfId="0" applyNumberFormat="1" applyFill="1" applyBorder="1"/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top" wrapText="1"/>
    </xf>
    <xf numFmtId="1" fontId="0" fillId="3" borderId="0" xfId="0" applyNumberFormat="1" applyFill="1"/>
    <xf numFmtId="0" fontId="0" fillId="3" borderId="0" xfId="0" applyFill="1"/>
    <xf numFmtId="0" fontId="0" fillId="3" borderId="1" xfId="0" applyFill="1" applyBorder="1"/>
    <xf numFmtId="1" fontId="0" fillId="3" borderId="1" xfId="0" applyNumberFormat="1" applyFill="1" applyBorder="1"/>
    <xf numFmtId="0" fontId="0" fillId="4" borderId="0" xfId="0" applyFill="1" applyAlignment="1">
      <alignment horizontal="left" vertical="top"/>
    </xf>
    <xf numFmtId="0" fontId="0" fillId="4" borderId="0" xfId="0" applyFill="1" applyAlignment="1">
      <alignment horizontal="left" vertical="top" wrapText="1"/>
    </xf>
    <xf numFmtId="2" fontId="0" fillId="4" borderId="0" xfId="0" applyNumberFormat="1" applyFill="1"/>
    <xf numFmtId="1" fontId="0" fillId="4" borderId="0" xfId="0" applyNumberFormat="1" applyFill="1"/>
    <xf numFmtId="0" fontId="0" fillId="4" borderId="0" xfId="0" applyFill="1"/>
    <xf numFmtId="1" fontId="0" fillId="4" borderId="0" xfId="0" applyNumberFormat="1" applyFill="1" applyBorder="1"/>
    <xf numFmtId="2" fontId="0" fillId="4" borderId="1" xfId="0" applyNumberFormat="1" applyFill="1" applyBorder="1"/>
    <xf numFmtId="0" fontId="0" fillId="5" borderId="0" xfId="0" applyFill="1" applyAlignment="1">
      <alignment horizontal="left" vertical="top" wrapText="1"/>
    </xf>
    <xf numFmtId="0" fontId="0" fillId="5" borderId="0" xfId="0" applyFill="1" applyAlignment="1">
      <alignment horizontal="left" vertical="top"/>
    </xf>
    <xf numFmtId="1" fontId="0" fillId="5" borderId="0" xfId="0" applyNumberFormat="1" applyFill="1"/>
    <xf numFmtId="2" fontId="0" fillId="5" borderId="0" xfId="0" applyNumberFormat="1" applyFill="1"/>
    <xf numFmtId="0" fontId="0" fillId="5" borderId="0" xfId="0" applyFill="1"/>
    <xf numFmtId="2" fontId="0" fillId="5" borderId="1" xfId="0" applyNumberFormat="1" applyFill="1" applyBorder="1"/>
    <xf numFmtId="2" fontId="0" fillId="5" borderId="0" xfId="0" applyNumberFormat="1" applyFill="1" applyBorder="1"/>
    <xf numFmtId="164" fontId="2" fillId="6" borderId="0" xfId="0" applyNumberFormat="1" applyFont="1" applyFill="1"/>
    <xf numFmtId="0" fontId="0" fillId="0" borderId="0" xfId="0" applyFill="1"/>
    <xf numFmtId="1" fontId="0" fillId="0" borderId="0" xfId="0" applyNumberFormat="1" applyFill="1"/>
    <xf numFmtId="2" fontId="0" fillId="0" borderId="0" xfId="0" applyNumberFormat="1" applyFill="1"/>
    <xf numFmtId="0" fontId="1" fillId="7" borderId="5" xfId="0" applyFont="1" applyFill="1" applyBorder="1" applyAlignment="1">
      <alignment horizontal="left" vertical="top" wrapText="1"/>
    </xf>
    <xf numFmtId="2" fontId="1" fillId="7" borderId="6" xfId="0" applyNumberFormat="1" applyFont="1" applyFill="1" applyBorder="1"/>
    <xf numFmtId="2" fontId="1" fillId="7" borderId="7" xfId="0" applyNumberFormat="1" applyFont="1" applyFill="1" applyBorder="1"/>
    <xf numFmtId="0" fontId="0" fillId="0" borderId="8" xfId="0" applyFill="1" applyBorder="1"/>
    <xf numFmtId="0" fontId="0" fillId="0" borderId="9" xfId="0" applyFill="1" applyBorder="1"/>
    <xf numFmtId="1" fontId="0" fillId="0" borderId="9" xfId="0" applyNumberFormat="1" applyFill="1" applyBorder="1"/>
    <xf numFmtId="0" fontId="0" fillId="0" borderId="10" xfId="0" applyFill="1" applyBorder="1"/>
    <xf numFmtId="0" fontId="0" fillId="0" borderId="11" xfId="0" applyBorder="1"/>
    <xf numFmtId="0" fontId="0" fillId="0" borderId="0" xfId="0" applyBorder="1"/>
    <xf numFmtId="1" fontId="2" fillId="6" borderId="0" xfId="0" applyNumberFormat="1" applyFont="1" applyFill="1" applyBorder="1"/>
    <xf numFmtId="2" fontId="2" fillId="6" borderId="0" xfId="0" applyNumberFormat="1" applyFont="1" applyFill="1" applyBorder="1"/>
    <xf numFmtId="0" fontId="0" fillId="0" borderId="12" xfId="0" applyBorder="1"/>
    <xf numFmtId="2" fontId="0" fillId="0" borderId="0" xfId="0" applyNumberFormat="1" applyBorder="1"/>
    <xf numFmtId="0" fontId="0" fillId="0" borderId="0" xfId="0" quotePrefix="1" applyBorder="1"/>
    <xf numFmtId="164" fontId="2" fillId="6" borderId="0" xfId="0" applyNumberFormat="1" applyFont="1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Fill="1" applyBorder="1"/>
    <xf numFmtId="2" fontId="2" fillId="6" borderId="0" xfId="0" applyNumberFormat="1" applyFont="1" applyFill="1"/>
    <xf numFmtId="0" fontId="3" fillId="0" borderId="0" xfId="0" applyFont="1"/>
    <xf numFmtId="0" fontId="1" fillId="0" borderId="0" xfId="0" applyFont="1"/>
    <xf numFmtId="0" fontId="0" fillId="0" borderId="16" xfId="0" applyBorder="1"/>
    <xf numFmtId="0" fontId="0" fillId="0" borderId="1" xfId="0" applyBorder="1"/>
    <xf numFmtId="0" fontId="0" fillId="0" borderId="17" xfId="0" applyBorder="1"/>
    <xf numFmtId="1" fontId="0" fillId="0" borderId="18" xfId="0" applyNumberFormat="1" applyBorder="1"/>
    <xf numFmtId="1" fontId="0" fillId="0" borderId="19" xfId="0" applyNumberForma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64" fontId="0" fillId="0" borderId="0" xfId="0" applyNumberFormat="1" applyBorder="1"/>
    <xf numFmtId="0" fontId="0" fillId="8" borderId="0" xfId="0" applyFill="1" applyAlignment="1">
      <alignment horizontal="left" vertical="top" wrapText="1"/>
    </xf>
    <xf numFmtId="2" fontId="0" fillId="8" borderId="0" xfId="0" applyNumberFormat="1" applyFill="1"/>
    <xf numFmtId="1" fontId="1" fillId="0" borderId="18" xfId="0" applyNumberFormat="1" applyFont="1" applyBorder="1"/>
    <xf numFmtId="1" fontId="1" fillId="0" borderId="0" xfId="0" applyNumberFormat="1" applyFont="1" applyBorder="1"/>
    <xf numFmtId="1" fontId="1" fillId="0" borderId="19" xfId="0" applyNumberFormat="1" applyFont="1" applyBorder="1"/>
    <xf numFmtId="1" fontId="1" fillId="0" borderId="20" xfId="0" applyNumberFormat="1" applyFont="1" applyBorder="1"/>
    <xf numFmtId="1" fontId="1" fillId="0" borderId="21" xfId="0" applyNumberFormat="1" applyFont="1" applyBorder="1"/>
    <xf numFmtId="1" fontId="1" fillId="0" borderId="22" xfId="0" applyNumberFormat="1" applyFont="1" applyBorder="1"/>
    <xf numFmtId="165" fontId="2" fillId="6" borderId="0" xfId="0" applyNumberFormat="1" applyFont="1" applyFill="1" applyBorder="1"/>
    <xf numFmtId="0" fontId="0" fillId="6" borderId="26" xfId="0" applyFill="1" applyBorder="1"/>
    <xf numFmtId="0" fontId="0" fillId="6" borderId="27" xfId="0" applyFill="1" applyBorder="1"/>
    <xf numFmtId="0" fontId="0" fillId="6" borderId="28" xfId="0" applyFill="1" applyBorder="1"/>
    <xf numFmtId="0" fontId="0" fillId="6" borderId="23" xfId="0" applyFill="1" applyBorder="1"/>
    <xf numFmtId="0" fontId="0" fillId="6" borderId="24" xfId="0" applyFill="1" applyBorder="1"/>
    <xf numFmtId="0" fontId="0" fillId="6" borderId="25" xfId="0" applyFill="1" applyBorder="1"/>
    <xf numFmtId="0" fontId="0" fillId="0" borderId="21" xfId="0" applyFill="1" applyBorder="1"/>
    <xf numFmtId="166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baseline</c:v>
          </c:tx>
          <c:marker>
            <c:symbol val="none"/>
          </c:marker>
          <c:cat>
            <c:numRef>
              <c:f>charts!$B$4:$B$24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charts!$C$4:$C$24</c:f>
              <c:numCache>
                <c:formatCode>0.00000</c:formatCode>
                <c:ptCount val="21"/>
                <c:pt idx="0">
                  <c:v>-0.3621220351258374</c:v>
                </c:pt>
                <c:pt idx="1">
                  <c:v>-0.71024408721797394</c:v>
                </c:pt>
                <c:pt idx="2">
                  <c:v>-0.47215038019118516</c:v>
                </c:pt>
                <c:pt idx="3">
                  <c:v>-0.17839370338125582</c:v>
                </c:pt>
                <c:pt idx="4">
                  <c:v>-9.0366297466034418E-2</c:v>
                </c:pt>
                <c:pt idx="5">
                  <c:v>-7.1048974726217518E-2</c:v>
                </c:pt>
                <c:pt idx="6">
                  <c:v>0.16378257647494765</c:v>
                </c:pt>
                <c:pt idx="7">
                  <c:v>0.40133625655728267</c:v>
                </c:pt>
                <c:pt idx="8">
                  <c:v>0.45227934821816906</c:v>
                </c:pt>
                <c:pt idx="9">
                  <c:v>0.48686821825481308</c:v>
                </c:pt>
                <c:pt idx="10">
                  <c:v>0.52177116064744888</c:v>
                </c:pt>
                <c:pt idx="11">
                  <c:v>0.64867962718857064</c:v>
                </c:pt>
                <c:pt idx="12">
                  <c:v>0.74273792613743428</c:v>
                </c:pt>
                <c:pt idx="13">
                  <c:v>0.79136206172556467</c:v>
                </c:pt>
                <c:pt idx="14">
                  <c:v>0.82495827039834191</c:v>
                </c:pt>
                <c:pt idx="15">
                  <c:v>0.85891829654559959</c:v>
                </c:pt>
                <c:pt idx="16">
                  <c:v>0.89326006525337964</c:v>
                </c:pt>
                <c:pt idx="17">
                  <c:v>0.89654267925934195</c:v>
                </c:pt>
                <c:pt idx="18">
                  <c:v>0.89994942350412988</c:v>
                </c:pt>
                <c:pt idx="19">
                  <c:v>0.90346047790489115</c:v>
                </c:pt>
                <c:pt idx="20">
                  <c:v>0.90708926468839568</c:v>
                </c:pt>
              </c:numCache>
            </c:numRef>
          </c:val>
          <c:smooth val="0"/>
        </c:ser>
        <c:ser>
          <c:idx val="0"/>
          <c:order val="1"/>
          <c:tx>
            <c:v>optimistic</c:v>
          </c:tx>
          <c:marker>
            <c:symbol val="none"/>
          </c:marker>
          <c:cat>
            <c:numRef>
              <c:f>charts!$B$4:$B$24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charts!$E$4:$E$24</c:f>
              <c:numCache>
                <c:formatCode>0.00000</c:formatCode>
                <c:ptCount val="21"/>
                <c:pt idx="0">
                  <c:v>-0.29875067897881585</c:v>
                </c:pt>
                <c:pt idx="1">
                  <c:v>-0.58595137195482849</c:v>
                </c:pt>
                <c:pt idx="2">
                  <c:v>-0.24751373205854288</c:v>
                </c:pt>
                <c:pt idx="3">
                  <c:v>0.13615145228215775</c:v>
                </c:pt>
                <c:pt idx="4">
                  <c:v>0.27839506037225137</c:v>
                </c:pt>
                <c:pt idx="5">
                  <c:v>0.34082872843327128</c:v>
                </c:pt>
                <c:pt idx="6">
                  <c:v>0.59608515293779141</c:v>
                </c:pt>
                <c:pt idx="7">
                  <c:v>0.85495544177311589</c:v>
                </c:pt>
                <c:pt idx="8">
                  <c:v>0.90524230431382124</c:v>
                </c:pt>
                <c:pt idx="9">
                  <c:v>0.93978523652232815</c:v>
                </c:pt>
                <c:pt idx="10">
                  <c:v>0.97471710000626133</c:v>
                </c:pt>
                <c:pt idx="11">
                  <c:v>1.0987429405712539</c:v>
                </c:pt>
                <c:pt idx="12">
                  <c:v>1.1910820791443499</c:v>
                </c:pt>
                <c:pt idx="13">
                  <c:v>1.2395639496715247</c:v>
                </c:pt>
                <c:pt idx="14">
                  <c:v>1.2735887906029193</c:v>
                </c:pt>
                <c:pt idx="15">
                  <c:v>1.3080371057372875</c:v>
                </c:pt>
                <c:pt idx="16">
                  <c:v>1.3429276052184504</c:v>
                </c:pt>
                <c:pt idx="17">
                  <c:v>1.3478487962374277</c:v>
                </c:pt>
                <c:pt idx="18">
                  <c:v>1.3529559721105184</c:v>
                </c:pt>
                <c:pt idx="19">
                  <c:v>1.3582194088560442</c:v>
                </c:pt>
                <c:pt idx="20">
                  <c:v>1.3636592167730712</c:v>
                </c:pt>
              </c:numCache>
            </c:numRef>
          </c:val>
          <c:smooth val="0"/>
        </c:ser>
        <c:ser>
          <c:idx val="2"/>
          <c:order val="2"/>
          <c:tx>
            <c:v>pessimistic</c:v>
          </c:tx>
          <c:marker>
            <c:symbol val="none"/>
          </c:marker>
          <c:cat>
            <c:numRef>
              <c:f>charts!$B$4:$B$24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charts!$D$4:$D$24</c:f>
              <c:numCache>
                <c:formatCode>0.00000</c:formatCode>
                <c:ptCount val="21"/>
                <c:pt idx="0">
                  <c:v>-0.71700162954915803</c:v>
                </c:pt>
                <c:pt idx="1">
                  <c:v>-1.4062832926915885</c:v>
                </c:pt>
                <c:pt idx="2">
                  <c:v>-1.1453378744667309</c:v>
                </c:pt>
                <c:pt idx="3">
                  <c:v>-0.77332407003991865</c:v>
                </c:pt>
                <c:pt idx="4">
                  <c:v>-0.70241492284929175</c:v>
                </c:pt>
                <c:pt idx="5">
                  <c:v>-0.73328426139896075</c:v>
                </c:pt>
                <c:pt idx="6">
                  <c:v>-0.43672384947098064</c:v>
                </c:pt>
                <c:pt idx="7">
                  <c:v>-0.13781173289693704</c:v>
                </c:pt>
                <c:pt idx="8">
                  <c:v>-8.8669752884403819E-2</c:v>
                </c:pt>
                <c:pt idx="9">
                  <c:v>-5.5764328738665214E-2</c:v>
                </c:pt>
                <c:pt idx="10">
                  <c:v>-2.2647765324643521E-2</c:v>
                </c:pt>
                <c:pt idx="11">
                  <c:v>0.11249051810289812</c:v>
                </c:pt>
                <c:pt idx="12">
                  <c:v>0.2151849791713274</c:v>
                </c:pt>
                <c:pt idx="13">
                  <c:v>0.26730361320746121</c:v>
                </c:pt>
                <c:pt idx="14">
                  <c:v>0.30262979151120106</c:v>
                </c:pt>
                <c:pt idx="15">
                  <c:v>0.33826629362931682</c:v>
                </c:pt>
                <c:pt idx="16">
                  <c:v>0.37423119076784217</c:v>
                </c:pt>
                <c:pt idx="17">
                  <c:v>0.37561033478669481</c:v>
                </c:pt>
                <c:pt idx="18">
                  <c:v>0.37704166060939726</c:v>
                </c:pt>
                <c:pt idx="19">
                  <c:v>0.37851684402393471</c:v>
                </c:pt>
                <c:pt idx="20">
                  <c:v>0.38004152754005427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20896"/>
        <c:axId val="81522688"/>
      </c:lineChart>
      <c:catAx>
        <c:axId val="8152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81522688"/>
        <c:crosses val="autoZero"/>
        <c:auto val="1"/>
        <c:lblAlgn val="ctr"/>
        <c:lblOffset val="100"/>
        <c:noMultiLvlLbl val="0"/>
      </c:catAx>
      <c:valAx>
        <c:axId val="81522688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815208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baseline</c:v>
          </c:tx>
          <c:marker>
            <c:symbol val="none"/>
          </c:marker>
          <c:cat>
            <c:numRef>
              <c:f>charts!$B$4:$B$24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charts!$C$27:$C$47</c:f>
              <c:numCache>
                <c:formatCode>0.00000</c:formatCode>
                <c:ptCount val="21"/>
                <c:pt idx="0">
                  <c:v>-0.36343812465928771</c:v>
                </c:pt>
                <c:pt idx="1">
                  <c:v>-0.71532463816498248</c:v>
                </c:pt>
                <c:pt idx="2">
                  <c:v>-0.53903964840571472</c:v>
                </c:pt>
                <c:pt idx="3">
                  <c:v>-0.30573351784175529</c:v>
                </c:pt>
                <c:pt idx="4">
                  <c:v>-0.24807807601320286</c:v>
                </c:pt>
                <c:pt idx="5">
                  <c:v>-0.29482322506232395</c:v>
                </c:pt>
                <c:pt idx="6">
                  <c:v>-5.7353480686617164E-2</c:v>
                </c:pt>
                <c:pt idx="7">
                  <c:v>0.13677284905806442</c:v>
                </c:pt>
                <c:pt idx="8">
                  <c:v>0.17552465323154021</c:v>
                </c:pt>
                <c:pt idx="9">
                  <c:v>0.20169921918142819</c:v>
                </c:pt>
                <c:pt idx="10">
                  <c:v>0.22809154992071701</c:v>
                </c:pt>
                <c:pt idx="11">
                  <c:v>0.32321063593216959</c:v>
                </c:pt>
                <c:pt idx="12">
                  <c:v>0.39310619623411647</c:v>
                </c:pt>
                <c:pt idx="13">
                  <c:v>0.42901833111226306</c:v>
                </c:pt>
                <c:pt idx="14">
                  <c:v>0.45366730906777342</c:v>
                </c:pt>
                <c:pt idx="15">
                  <c:v>0.47857517278890871</c:v>
                </c:pt>
                <c:pt idx="16">
                  <c:v>0.50375530994126727</c:v>
                </c:pt>
                <c:pt idx="17">
                  <c:v>0.50563434590786827</c:v>
                </c:pt>
                <c:pt idx="18">
                  <c:v>0.50758465510425399</c:v>
                </c:pt>
                <c:pt idx="19">
                  <c:v>0.50959491321853623</c:v>
                </c:pt>
                <c:pt idx="20">
                  <c:v>0.51167282766455546</c:v>
                </c:pt>
              </c:numCache>
            </c:numRef>
          </c:val>
          <c:smooth val="0"/>
        </c:ser>
        <c:ser>
          <c:idx val="0"/>
          <c:order val="1"/>
          <c:tx>
            <c:v>optimistic</c:v>
          </c:tx>
          <c:marker>
            <c:symbol val="none"/>
          </c:marker>
          <c:cat>
            <c:numRef>
              <c:f>charts!$B$4:$B$24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charts!$E$27:$E$47</c:f>
              <c:numCache>
                <c:formatCode>0.00000</c:formatCode>
                <c:ptCount val="21"/>
                <c:pt idx="0">
                  <c:v>-0.29964587305911783</c:v>
                </c:pt>
                <c:pt idx="1">
                  <c:v>-0.58940499863068263</c:v>
                </c:pt>
                <c:pt idx="2">
                  <c:v>-0.34518441411400813</c:v>
                </c:pt>
                <c:pt idx="3">
                  <c:v>-5.3788396385623383E-2</c:v>
                </c:pt>
                <c:pt idx="4">
                  <c:v>4.2878345511287996E-2</c:v>
                </c:pt>
                <c:pt idx="5">
                  <c:v>1.777242388616429E-2</c:v>
                </c:pt>
                <c:pt idx="6">
                  <c:v>0.27648918437150893</c:v>
                </c:pt>
                <c:pt idx="7">
                  <c:v>0.48112594868960912</c:v>
                </c:pt>
                <c:pt idx="8">
                  <c:v>0.51890316817388982</c:v>
                </c:pt>
                <c:pt idx="9">
                  <c:v>0.5447293534492248</c:v>
                </c:pt>
                <c:pt idx="10">
                  <c:v>0.57083037628167244</c:v>
                </c:pt>
                <c:pt idx="11">
                  <c:v>0.66267065156195848</c:v>
                </c:pt>
                <c:pt idx="12">
                  <c:v>0.73049796479074391</c:v>
                </c:pt>
                <c:pt idx="13">
                  <c:v>0.76592707352873823</c:v>
                </c:pt>
                <c:pt idx="14">
                  <c:v>0.79065576498613677</c:v>
                </c:pt>
                <c:pt idx="15">
                  <c:v>0.81568881797453585</c:v>
                </c:pt>
                <c:pt idx="16">
                  <c:v>0.84104020816393454</c:v>
                </c:pt>
                <c:pt idx="17">
                  <c:v>0.84417692375886588</c:v>
                </c:pt>
                <c:pt idx="18">
                  <c:v>0.84743261406594605</c:v>
                </c:pt>
                <c:pt idx="19">
                  <c:v>0.85078837485159653</c:v>
                </c:pt>
                <c:pt idx="20">
                  <c:v>0.85425707190891487</c:v>
                </c:pt>
              </c:numCache>
            </c:numRef>
          </c:val>
          <c:smooth val="0"/>
        </c:ser>
        <c:ser>
          <c:idx val="2"/>
          <c:order val="2"/>
          <c:tx>
            <c:v>pessimistic</c:v>
          </c:tx>
          <c:marker>
            <c:symbol val="none"/>
          </c:marker>
          <c:cat>
            <c:numRef>
              <c:f>charts!$B$4:$B$24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charts!$D$27:$D$47</c:f>
              <c:numCache>
                <c:formatCode>0.00000</c:formatCode>
                <c:ptCount val="21"/>
                <c:pt idx="0">
                  <c:v>-0.72044536622640765</c:v>
                </c:pt>
                <c:pt idx="1">
                  <c:v>-1.4195922854480014</c:v>
                </c:pt>
                <c:pt idx="2">
                  <c:v>-1.1888951159504946</c:v>
                </c:pt>
                <c:pt idx="3">
                  <c:v>-0.8455458302252028</c:v>
                </c:pt>
                <c:pt idx="4">
                  <c:v>-0.7905029198315372</c:v>
                </c:pt>
                <c:pt idx="5">
                  <c:v>-0.86661399985699106</c:v>
                </c:pt>
                <c:pt idx="6">
                  <c:v>-0.56706168307012472</c:v>
                </c:pt>
                <c:pt idx="7">
                  <c:v>-0.29953938107920575</c:v>
                </c:pt>
                <c:pt idx="8">
                  <c:v>-0.26178100708394991</c:v>
                </c:pt>
                <c:pt idx="9">
                  <c:v>-0.23666344069274148</c:v>
                </c:pt>
                <c:pt idx="10">
                  <c:v>-0.21141223788196939</c:v>
                </c:pt>
                <c:pt idx="11">
                  <c:v>-0.11116154220813801</c:v>
                </c:pt>
                <c:pt idx="12">
                  <c:v>-3.6123364624673915E-2</c:v>
                </c:pt>
                <c:pt idx="13">
                  <c:v>1.6764556711956757E-3</c:v>
                </c:pt>
                <c:pt idx="14">
                  <c:v>2.7083311119358022E-2</c:v>
                </c:pt>
                <c:pt idx="15">
                  <c:v>5.2700128181193406E-2</c:v>
                </c:pt>
                <c:pt idx="16">
                  <c:v>7.8540017108430504E-2</c:v>
                </c:pt>
                <c:pt idx="17">
                  <c:v>7.8832767833625361E-2</c:v>
                </c:pt>
                <c:pt idx="18">
                  <c:v>7.9136621177400279E-2</c:v>
                </c:pt>
                <c:pt idx="19">
                  <c:v>7.9449812672272024E-2</c:v>
                </c:pt>
                <c:pt idx="20">
                  <c:v>7.9773542939087783E-2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1104"/>
        <c:axId val="78592640"/>
      </c:lineChart>
      <c:catAx>
        <c:axId val="785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8592640"/>
        <c:crosses val="autoZero"/>
        <c:auto val="1"/>
        <c:lblAlgn val="ctr"/>
        <c:lblOffset val="100"/>
        <c:noMultiLvlLbl val="0"/>
      </c:catAx>
      <c:valAx>
        <c:axId val="78592640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785911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71437</xdr:colOff>
      <xdr:row>4</xdr:row>
      <xdr:rowOff>95250</xdr:rowOff>
    </xdr:from>
    <xdr:to>
      <xdr:col>14</xdr:col>
      <xdr:colOff>376237</xdr:colOff>
      <xdr:row>18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27</xdr:row>
      <xdr:rowOff>0</xdr:rowOff>
    </xdr:from>
    <xdr:to>
      <xdr:col>14</xdr:col>
      <xdr:colOff>304800</xdr:colOff>
      <xdr:row>41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45"/>
  <sheetViews>
    <sheetView showGridLines="0" zoomScale="55" zoomScaleNormal="55" workbookViewId="0">
      <selection activeCell="M44" sqref="M44"/>
    </sheetView>
  </sheetViews>
  <sheetFormatPr baseColWidth="10" defaultColWidth="9.140625" defaultRowHeight="15" x14ac:dyDescent="0.25"/>
  <cols>
    <col min="2" max="2" width="45.85546875" customWidth="1"/>
    <col min="3" max="5" width="13" customWidth="1"/>
    <col min="6" max="6" width="50.28515625" customWidth="1"/>
  </cols>
  <sheetData>
    <row r="5" spans="2:6" x14ac:dyDescent="0.25">
      <c r="B5" s="57" t="s">
        <v>84</v>
      </c>
      <c r="F5" s="57" t="s">
        <v>130</v>
      </c>
    </row>
    <row r="6" spans="2:6" x14ac:dyDescent="0.25">
      <c r="C6" s="81" t="s">
        <v>61</v>
      </c>
      <c r="D6" s="82" t="s">
        <v>126</v>
      </c>
      <c r="E6" s="83" t="s">
        <v>127</v>
      </c>
    </row>
    <row r="7" spans="2:6" x14ac:dyDescent="0.25">
      <c r="B7" s="78" t="s">
        <v>64</v>
      </c>
      <c r="C7" s="58">
        <v>45</v>
      </c>
      <c r="D7" s="59">
        <v>40</v>
      </c>
      <c r="E7" s="60">
        <v>50</v>
      </c>
      <c r="F7" s="78" t="s">
        <v>34</v>
      </c>
    </row>
    <row r="8" spans="2:6" x14ac:dyDescent="0.25">
      <c r="B8" s="79" t="s">
        <v>74</v>
      </c>
      <c r="C8" s="61">
        <v>72.7</v>
      </c>
      <c r="D8" s="5">
        <v>70</v>
      </c>
      <c r="E8" s="62">
        <v>75</v>
      </c>
      <c r="F8" s="79" t="s">
        <v>109</v>
      </c>
    </row>
    <row r="9" spans="2:6" x14ac:dyDescent="0.25">
      <c r="B9" s="79" t="s">
        <v>76</v>
      </c>
      <c r="C9" s="63">
        <v>80</v>
      </c>
      <c r="D9" s="44">
        <v>75</v>
      </c>
      <c r="E9" s="64">
        <v>85</v>
      </c>
      <c r="F9" s="79" t="s">
        <v>110</v>
      </c>
    </row>
    <row r="10" spans="2:6" x14ac:dyDescent="0.25">
      <c r="B10" s="79" t="s">
        <v>75</v>
      </c>
      <c r="C10" s="63"/>
      <c r="D10" s="44"/>
      <c r="E10" s="64"/>
      <c r="F10" s="79" t="s">
        <v>111</v>
      </c>
    </row>
    <row r="11" spans="2:6" x14ac:dyDescent="0.25">
      <c r="B11" s="79" t="s">
        <v>65</v>
      </c>
      <c r="C11" s="61">
        <v>60</v>
      </c>
      <c r="D11" s="5">
        <v>65</v>
      </c>
      <c r="E11" s="62">
        <v>50</v>
      </c>
      <c r="F11" s="79" t="s">
        <v>112</v>
      </c>
    </row>
    <row r="12" spans="2:6" x14ac:dyDescent="0.25">
      <c r="B12" s="79" t="s">
        <v>66</v>
      </c>
      <c r="C12" s="61">
        <v>45</v>
      </c>
      <c r="D12" s="5">
        <v>50</v>
      </c>
      <c r="E12" s="62">
        <v>37.5</v>
      </c>
      <c r="F12" s="79" t="s">
        <v>113</v>
      </c>
    </row>
    <row r="13" spans="2:6" x14ac:dyDescent="0.25">
      <c r="B13" s="79" t="s">
        <v>67</v>
      </c>
      <c r="C13" s="61">
        <v>30</v>
      </c>
      <c r="D13" s="5">
        <v>35</v>
      </c>
      <c r="E13" s="62">
        <v>25</v>
      </c>
      <c r="F13" s="79" t="s">
        <v>114</v>
      </c>
    </row>
    <row r="14" spans="2:6" x14ac:dyDescent="0.25">
      <c r="B14" s="79" t="s">
        <v>82</v>
      </c>
      <c r="C14" s="63"/>
      <c r="D14" s="44"/>
      <c r="E14" s="64"/>
      <c r="F14" s="79" t="s">
        <v>115</v>
      </c>
    </row>
    <row r="15" spans="2:6" x14ac:dyDescent="0.25">
      <c r="B15" s="79" t="s">
        <v>65</v>
      </c>
      <c r="C15" s="63">
        <v>67</v>
      </c>
      <c r="D15" s="5">
        <v>50</v>
      </c>
      <c r="E15" s="64">
        <v>67</v>
      </c>
      <c r="F15" s="79" t="s">
        <v>112</v>
      </c>
    </row>
    <row r="16" spans="2:6" x14ac:dyDescent="0.25">
      <c r="B16" s="79" t="s">
        <v>66</v>
      </c>
      <c r="C16" s="63">
        <v>67</v>
      </c>
      <c r="D16" s="5">
        <v>58.5</v>
      </c>
      <c r="E16" s="64">
        <v>67</v>
      </c>
      <c r="F16" s="79" t="s">
        <v>113</v>
      </c>
    </row>
    <row r="17" spans="2:6" x14ac:dyDescent="0.25">
      <c r="B17" s="79" t="s">
        <v>67</v>
      </c>
      <c r="C17" s="63">
        <v>67</v>
      </c>
      <c r="D17" s="5">
        <v>67</v>
      </c>
      <c r="E17" s="64">
        <v>67</v>
      </c>
      <c r="F17" s="79" t="s">
        <v>114</v>
      </c>
    </row>
    <row r="18" spans="2:6" x14ac:dyDescent="0.25">
      <c r="B18" s="79" t="s">
        <v>85</v>
      </c>
      <c r="C18" s="63"/>
      <c r="D18" s="5"/>
      <c r="E18" s="64"/>
      <c r="F18" s="79" t="s">
        <v>116</v>
      </c>
    </row>
    <row r="19" spans="2:6" x14ac:dyDescent="0.25">
      <c r="B19" s="79" t="s">
        <v>68</v>
      </c>
      <c r="C19" s="63">
        <v>40</v>
      </c>
      <c r="D19" s="5">
        <v>66</v>
      </c>
      <c r="E19" s="64">
        <v>33</v>
      </c>
      <c r="F19" s="79" t="s">
        <v>117</v>
      </c>
    </row>
    <row r="20" spans="2:6" x14ac:dyDescent="0.25">
      <c r="B20" s="79" t="s">
        <v>69</v>
      </c>
      <c r="C20" s="63"/>
      <c r="D20" s="68"/>
      <c r="E20" s="64"/>
      <c r="F20" s="79" t="s">
        <v>118</v>
      </c>
    </row>
    <row r="21" spans="2:6" x14ac:dyDescent="0.25">
      <c r="B21" s="79" t="s">
        <v>70</v>
      </c>
      <c r="C21" s="63">
        <v>30</v>
      </c>
      <c r="D21" s="5">
        <v>40</v>
      </c>
      <c r="E21" s="64">
        <v>20</v>
      </c>
      <c r="F21" s="79" t="s">
        <v>119</v>
      </c>
    </row>
    <row r="22" spans="2:6" x14ac:dyDescent="0.25">
      <c r="B22" s="79" t="s">
        <v>70</v>
      </c>
      <c r="C22" s="63">
        <v>30</v>
      </c>
      <c r="D22" s="5">
        <v>40</v>
      </c>
      <c r="E22" s="64">
        <v>20</v>
      </c>
      <c r="F22" s="79" t="s">
        <v>120</v>
      </c>
    </row>
    <row r="23" spans="2:6" x14ac:dyDescent="0.25">
      <c r="B23" s="79" t="s">
        <v>70</v>
      </c>
      <c r="C23" s="63">
        <v>30</v>
      </c>
      <c r="D23" s="5">
        <v>40</v>
      </c>
      <c r="E23" s="64">
        <v>20</v>
      </c>
      <c r="F23" s="79" t="s">
        <v>121</v>
      </c>
    </row>
    <row r="24" spans="2:6" x14ac:dyDescent="0.25">
      <c r="B24" s="79" t="s">
        <v>77</v>
      </c>
      <c r="C24" s="63"/>
      <c r="D24" s="44"/>
      <c r="E24" s="64"/>
      <c r="F24" s="79" t="s">
        <v>122</v>
      </c>
    </row>
    <row r="25" spans="2:6" x14ac:dyDescent="0.25">
      <c r="B25" s="79" t="s">
        <v>78</v>
      </c>
      <c r="C25" s="63">
        <v>0.5</v>
      </c>
      <c r="D25" s="44">
        <v>0.4</v>
      </c>
      <c r="E25" s="64">
        <v>0.5</v>
      </c>
      <c r="F25" s="79" t="s">
        <v>117</v>
      </c>
    </row>
    <row r="26" spans="2:6" x14ac:dyDescent="0.25">
      <c r="B26" s="79" t="s">
        <v>79</v>
      </c>
      <c r="C26" s="63">
        <v>0.5</v>
      </c>
      <c r="D26" s="44">
        <v>0.4</v>
      </c>
      <c r="E26" s="64">
        <v>0.5</v>
      </c>
      <c r="F26" s="79" t="s">
        <v>51</v>
      </c>
    </row>
    <row r="27" spans="2:6" x14ac:dyDescent="0.25">
      <c r="B27" s="79" t="s">
        <v>80</v>
      </c>
      <c r="C27" s="63">
        <v>0.5</v>
      </c>
      <c r="D27" s="44">
        <v>0.4</v>
      </c>
      <c r="E27" s="64">
        <v>0.5</v>
      </c>
      <c r="F27" s="79" t="s">
        <v>52</v>
      </c>
    </row>
    <row r="28" spans="2:6" x14ac:dyDescent="0.25">
      <c r="B28" s="80" t="s">
        <v>81</v>
      </c>
      <c r="C28" s="65">
        <v>0.5</v>
      </c>
      <c r="D28" s="66">
        <v>0.4</v>
      </c>
      <c r="E28" s="67">
        <v>0.5</v>
      </c>
      <c r="F28" s="80" t="s">
        <v>123</v>
      </c>
    </row>
    <row r="29" spans="2:6" x14ac:dyDescent="0.25">
      <c r="B29" t="s">
        <v>83</v>
      </c>
      <c r="F29" s="54" t="s">
        <v>124</v>
      </c>
    </row>
    <row r="30" spans="2:6" x14ac:dyDescent="0.25">
      <c r="B30" t="s">
        <v>86</v>
      </c>
      <c r="F30" s="54" t="s">
        <v>125</v>
      </c>
    </row>
    <row r="35" spans="2:6" x14ac:dyDescent="0.25">
      <c r="B35" s="84"/>
      <c r="C35" s="81" t="s">
        <v>103</v>
      </c>
      <c r="D35" s="82" t="s">
        <v>126</v>
      </c>
      <c r="E35" s="83" t="s">
        <v>127</v>
      </c>
      <c r="F35" s="84"/>
    </row>
    <row r="36" spans="2:6" x14ac:dyDescent="0.25">
      <c r="B36" s="79" t="s">
        <v>74</v>
      </c>
      <c r="C36" s="61">
        <v>72.7</v>
      </c>
      <c r="D36" s="5">
        <v>70</v>
      </c>
      <c r="E36" s="62">
        <v>75</v>
      </c>
      <c r="F36" s="79" t="s">
        <v>128</v>
      </c>
    </row>
    <row r="37" spans="2:6" x14ac:dyDescent="0.25">
      <c r="B37" s="79" t="s">
        <v>76</v>
      </c>
      <c r="C37" s="63">
        <v>80</v>
      </c>
      <c r="D37" s="44">
        <v>75</v>
      </c>
      <c r="E37" s="64">
        <v>85</v>
      </c>
      <c r="F37" s="79" t="s">
        <v>110</v>
      </c>
    </row>
    <row r="38" spans="2:6" x14ac:dyDescent="0.25">
      <c r="B38" s="79" t="s">
        <v>75</v>
      </c>
      <c r="C38" s="63"/>
      <c r="D38" s="44"/>
      <c r="E38" s="64"/>
      <c r="F38" s="79" t="s">
        <v>111</v>
      </c>
    </row>
    <row r="39" spans="2:6" x14ac:dyDescent="0.25">
      <c r="B39" s="79" t="s">
        <v>65</v>
      </c>
      <c r="C39" s="61">
        <v>60</v>
      </c>
      <c r="D39" s="5">
        <v>65</v>
      </c>
      <c r="E39" s="62">
        <v>50</v>
      </c>
      <c r="F39" s="79" t="s">
        <v>112</v>
      </c>
    </row>
    <row r="40" spans="2:6" x14ac:dyDescent="0.25">
      <c r="B40" s="79" t="s">
        <v>66</v>
      </c>
      <c r="C40" s="61">
        <v>45</v>
      </c>
      <c r="D40" s="5">
        <v>50</v>
      </c>
      <c r="E40" s="62">
        <v>37.5</v>
      </c>
      <c r="F40" s="79" t="s">
        <v>113</v>
      </c>
    </row>
    <row r="41" spans="2:6" x14ac:dyDescent="0.25">
      <c r="B41" s="79" t="s">
        <v>67</v>
      </c>
      <c r="C41" s="61">
        <v>30</v>
      </c>
      <c r="D41" s="5">
        <v>35</v>
      </c>
      <c r="E41" s="62">
        <v>25</v>
      </c>
      <c r="F41" s="79" t="s">
        <v>114</v>
      </c>
    </row>
    <row r="42" spans="2:6" x14ac:dyDescent="0.25">
      <c r="B42" s="79" t="s">
        <v>104</v>
      </c>
      <c r="C42" s="63"/>
      <c r="D42" s="44"/>
      <c r="E42" s="64"/>
      <c r="F42" s="79" t="s">
        <v>129</v>
      </c>
    </row>
    <row r="43" spans="2:6" x14ac:dyDescent="0.25">
      <c r="B43" s="79" t="s">
        <v>65</v>
      </c>
      <c r="C43" s="71">
        <f t="shared" ref="C43:E45" si="0">C$8*(C$9/100)*(1-C39/100)</f>
        <v>23.264000000000003</v>
      </c>
      <c r="D43" s="72">
        <f t="shared" si="0"/>
        <v>18.375</v>
      </c>
      <c r="E43" s="73">
        <f t="shared" si="0"/>
        <v>31.875</v>
      </c>
      <c r="F43" s="79" t="s">
        <v>119</v>
      </c>
    </row>
    <row r="44" spans="2:6" x14ac:dyDescent="0.25">
      <c r="B44" s="79" t="s">
        <v>66</v>
      </c>
      <c r="C44" s="71">
        <f t="shared" si="0"/>
        <v>31.988000000000003</v>
      </c>
      <c r="D44" s="72">
        <f t="shared" si="0"/>
        <v>26.25</v>
      </c>
      <c r="E44" s="73">
        <f t="shared" si="0"/>
        <v>39.84375</v>
      </c>
      <c r="F44" s="79" t="s">
        <v>120</v>
      </c>
    </row>
    <row r="45" spans="2:6" x14ac:dyDescent="0.25">
      <c r="B45" s="80" t="s">
        <v>67</v>
      </c>
      <c r="C45" s="74">
        <f t="shared" si="0"/>
        <v>40.712000000000003</v>
      </c>
      <c r="D45" s="75">
        <f t="shared" si="0"/>
        <v>34.125</v>
      </c>
      <c r="E45" s="76">
        <f t="shared" si="0"/>
        <v>47.8125</v>
      </c>
      <c r="F45" s="80" t="s">
        <v>121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41"/>
  <sheetViews>
    <sheetView zoomScale="70" zoomScaleNormal="70" workbookViewId="0">
      <pane xSplit="2" ySplit="4" topLeftCell="CW5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ColWidth="9.140625" defaultRowHeight="15" x14ac:dyDescent="0.25"/>
  <cols>
    <col min="1" max="1" width="6.28515625" customWidth="1"/>
    <col min="2" max="3" width="6.7109375" customWidth="1"/>
    <col min="103" max="103" width="11.7109375" customWidth="1"/>
    <col min="120" max="120" width="13.5703125" bestFit="1" customWidth="1"/>
  </cols>
  <sheetData>
    <row r="1" spans="1:139" ht="15.75" thickBot="1" x14ac:dyDescent="0.3"/>
    <row r="2" spans="1:139" ht="15.75" thickBot="1" x14ac:dyDescent="0.3">
      <c r="F2" s="86" t="s">
        <v>17</v>
      </c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8"/>
      <c r="V2" s="86" t="s">
        <v>18</v>
      </c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8"/>
      <c r="AL2" s="86" t="s">
        <v>19</v>
      </c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8"/>
      <c r="BB2" s="86" t="s">
        <v>20</v>
      </c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8"/>
      <c r="BR2" s="86" t="s">
        <v>21</v>
      </c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8"/>
      <c r="CH2" s="86" t="s">
        <v>22</v>
      </c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8"/>
    </row>
    <row r="3" spans="1:139" s="7" customFormat="1" ht="105.75" thickBot="1" x14ac:dyDescent="0.3">
      <c r="F3" s="8" t="s">
        <v>23</v>
      </c>
      <c r="G3" s="12" t="s">
        <v>5</v>
      </c>
      <c r="H3" s="12"/>
      <c r="I3" s="12"/>
      <c r="J3" s="12"/>
      <c r="K3" s="12"/>
      <c r="L3" s="12"/>
      <c r="M3" s="12"/>
      <c r="N3" s="18" t="s">
        <v>60</v>
      </c>
      <c r="O3" s="18"/>
      <c r="P3" s="18"/>
      <c r="Q3" s="25" t="s">
        <v>15</v>
      </c>
      <c r="R3" s="25" t="s">
        <v>16</v>
      </c>
      <c r="S3" s="26"/>
      <c r="T3" s="26"/>
      <c r="U3" s="26"/>
      <c r="V3" s="8" t="s">
        <v>23</v>
      </c>
      <c r="W3" s="12" t="s">
        <v>5</v>
      </c>
      <c r="X3" s="12"/>
      <c r="Y3" s="12"/>
      <c r="Z3" s="12"/>
      <c r="AA3" s="12"/>
      <c r="AB3" s="12"/>
      <c r="AC3" s="12"/>
      <c r="AD3" s="18" t="s">
        <v>60</v>
      </c>
      <c r="AE3" s="18"/>
      <c r="AF3" s="18"/>
      <c r="AG3" s="25" t="s">
        <v>15</v>
      </c>
      <c r="AH3" s="25" t="s">
        <v>16</v>
      </c>
      <c r="AI3" s="26"/>
      <c r="AJ3" s="26"/>
      <c r="AK3" s="26"/>
      <c r="AL3" s="8" t="s">
        <v>23</v>
      </c>
      <c r="AM3" s="12" t="s">
        <v>5</v>
      </c>
      <c r="AN3" s="12"/>
      <c r="AO3" s="12"/>
      <c r="AP3" s="12"/>
      <c r="AQ3" s="12"/>
      <c r="AR3" s="12"/>
      <c r="AS3" s="12"/>
      <c r="AT3" s="18" t="s">
        <v>60</v>
      </c>
      <c r="AU3" s="18"/>
      <c r="AV3" s="18"/>
      <c r="AW3" s="25" t="s">
        <v>15</v>
      </c>
      <c r="AX3" s="25" t="s">
        <v>16</v>
      </c>
      <c r="AY3" s="26"/>
      <c r="AZ3" s="26"/>
      <c r="BA3" s="26"/>
      <c r="BB3" s="8" t="s">
        <v>23</v>
      </c>
      <c r="BC3" s="12" t="s">
        <v>5</v>
      </c>
      <c r="BD3" s="12"/>
      <c r="BE3" s="12"/>
      <c r="BF3" s="12"/>
      <c r="BG3" s="12"/>
      <c r="BH3" s="12"/>
      <c r="BI3" s="12"/>
      <c r="BJ3" s="18" t="s">
        <v>60</v>
      </c>
      <c r="BK3" s="18"/>
      <c r="BL3" s="18"/>
      <c r="BM3" s="25" t="s">
        <v>15</v>
      </c>
      <c r="BN3" s="25" t="s">
        <v>16</v>
      </c>
      <c r="BO3" s="26"/>
      <c r="BP3" s="26"/>
      <c r="BQ3" s="26"/>
      <c r="BR3" s="8" t="s">
        <v>23</v>
      </c>
      <c r="BS3" s="12" t="s">
        <v>5</v>
      </c>
      <c r="BT3" s="12"/>
      <c r="BU3" s="12"/>
      <c r="BV3" s="12"/>
      <c r="BW3" s="12"/>
      <c r="BX3" s="12"/>
      <c r="BY3" s="12"/>
      <c r="BZ3" s="18" t="s">
        <v>60</v>
      </c>
      <c r="CA3" s="18"/>
      <c r="CB3" s="18"/>
      <c r="CC3" s="25" t="s">
        <v>15</v>
      </c>
      <c r="CD3" s="25" t="s">
        <v>16</v>
      </c>
      <c r="CE3" s="26"/>
      <c r="CF3" s="26"/>
      <c r="CG3" s="26"/>
      <c r="CH3" s="8" t="s">
        <v>23</v>
      </c>
      <c r="CI3" s="12" t="s">
        <v>5</v>
      </c>
      <c r="CJ3" s="12"/>
      <c r="CK3" s="12"/>
      <c r="CL3" s="12"/>
      <c r="CM3" s="12"/>
      <c r="CN3" s="12"/>
      <c r="CO3" s="12"/>
      <c r="CP3" s="18" t="s">
        <v>60</v>
      </c>
      <c r="CQ3" s="18"/>
      <c r="CR3" s="18"/>
      <c r="CS3" s="25" t="s">
        <v>15</v>
      </c>
      <c r="CT3" s="25" t="s">
        <v>16</v>
      </c>
      <c r="CU3" s="26"/>
      <c r="CV3" s="26"/>
      <c r="CW3" s="26"/>
    </row>
    <row r="4" spans="1:139" s="6" customFormat="1" ht="76.5" customHeight="1" x14ac:dyDescent="0.25">
      <c r="B4" s="6" t="s">
        <v>0</v>
      </c>
      <c r="D4" s="6" t="s">
        <v>24</v>
      </c>
      <c r="F4" s="8"/>
      <c r="G4" s="13" t="s">
        <v>25</v>
      </c>
      <c r="H4" s="13" t="s">
        <v>6</v>
      </c>
      <c r="I4" s="13" t="s">
        <v>7</v>
      </c>
      <c r="J4" s="13" t="s">
        <v>8</v>
      </c>
      <c r="K4" s="13" t="s">
        <v>9</v>
      </c>
      <c r="L4" s="13" t="s">
        <v>10</v>
      </c>
      <c r="M4" s="13" t="s">
        <v>11</v>
      </c>
      <c r="N4" s="19" t="s">
        <v>12</v>
      </c>
      <c r="O4" s="19" t="s">
        <v>13</v>
      </c>
      <c r="P4" s="19" t="s">
        <v>14</v>
      </c>
      <c r="Q4" s="25"/>
      <c r="R4" s="25" t="s">
        <v>5</v>
      </c>
      <c r="S4" s="25" t="s">
        <v>28</v>
      </c>
      <c r="T4" s="25" t="s">
        <v>29</v>
      </c>
      <c r="U4" s="25" t="s">
        <v>30</v>
      </c>
      <c r="V4" s="8"/>
      <c r="W4" s="13" t="s">
        <v>25</v>
      </c>
      <c r="X4" s="13" t="s">
        <v>6</v>
      </c>
      <c r="Y4" s="13" t="s">
        <v>7</v>
      </c>
      <c r="Z4" s="13" t="s">
        <v>8</v>
      </c>
      <c r="AA4" s="13" t="s">
        <v>9</v>
      </c>
      <c r="AB4" s="13" t="s">
        <v>10</v>
      </c>
      <c r="AC4" s="13" t="s">
        <v>11</v>
      </c>
      <c r="AD4" s="19" t="s">
        <v>12</v>
      </c>
      <c r="AE4" s="19" t="s">
        <v>13</v>
      </c>
      <c r="AF4" s="19" t="s">
        <v>14</v>
      </c>
      <c r="AG4" s="25"/>
      <c r="AH4" s="25" t="s">
        <v>5</v>
      </c>
      <c r="AI4" s="25" t="s">
        <v>28</v>
      </c>
      <c r="AJ4" s="25" t="s">
        <v>29</v>
      </c>
      <c r="AK4" s="25" t="s">
        <v>30</v>
      </c>
      <c r="AL4" s="8"/>
      <c r="AM4" s="13" t="s">
        <v>25</v>
      </c>
      <c r="AN4" s="13" t="s">
        <v>6</v>
      </c>
      <c r="AO4" s="13" t="s">
        <v>7</v>
      </c>
      <c r="AP4" s="13" t="s">
        <v>8</v>
      </c>
      <c r="AQ4" s="13" t="s">
        <v>9</v>
      </c>
      <c r="AR4" s="13" t="s">
        <v>10</v>
      </c>
      <c r="AS4" s="13" t="s">
        <v>11</v>
      </c>
      <c r="AT4" s="19" t="s">
        <v>12</v>
      </c>
      <c r="AU4" s="19" t="s">
        <v>13</v>
      </c>
      <c r="AV4" s="19" t="s">
        <v>14</v>
      </c>
      <c r="AW4" s="25"/>
      <c r="AX4" s="25" t="s">
        <v>5</v>
      </c>
      <c r="AY4" s="25" t="s">
        <v>28</v>
      </c>
      <c r="AZ4" s="25" t="s">
        <v>29</v>
      </c>
      <c r="BA4" s="25" t="s">
        <v>30</v>
      </c>
      <c r="BB4" s="8"/>
      <c r="BC4" s="13" t="s">
        <v>25</v>
      </c>
      <c r="BD4" s="13" t="s">
        <v>6</v>
      </c>
      <c r="BE4" s="13" t="s">
        <v>7</v>
      </c>
      <c r="BF4" s="13" t="s">
        <v>8</v>
      </c>
      <c r="BG4" s="13" t="s">
        <v>9</v>
      </c>
      <c r="BH4" s="13" t="s">
        <v>10</v>
      </c>
      <c r="BI4" s="13" t="s">
        <v>11</v>
      </c>
      <c r="BJ4" s="19" t="s">
        <v>12</v>
      </c>
      <c r="BK4" s="19" t="s">
        <v>13</v>
      </c>
      <c r="BL4" s="19" t="s">
        <v>14</v>
      </c>
      <c r="BM4" s="25"/>
      <c r="BN4" s="25" t="s">
        <v>5</v>
      </c>
      <c r="BO4" s="25" t="s">
        <v>28</v>
      </c>
      <c r="BP4" s="25" t="s">
        <v>29</v>
      </c>
      <c r="BQ4" s="25" t="s">
        <v>30</v>
      </c>
      <c r="BR4" s="8"/>
      <c r="BS4" s="13" t="s">
        <v>25</v>
      </c>
      <c r="BT4" s="13" t="s">
        <v>6</v>
      </c>
      <c r="BU4" s="13" t="s">
        <v>7</v>
      </c>
      <c r="BV4" s="13" t="s">
        <v>8</v>
      </c>
      <c r="BW4" s="13" t="s">
        <v>9</v>
      </c>
      <c r="BX4" s="13" t="s">
        <v>10</v>
      </c>
      <c r="BY4" s="13" t="s">
        <v>11</v>
      </c>
      <c r="BZ4" s="19" t="s">
        <v>12</v>
      </c>
      <c r="CA4" s="19" t="s">
        <v>13</v>
      </c>
      <c r="CB4" s="19" t="s">
        <v>14</v>
      </c>
      <c r="CC4" s="25"/>
      <c r="CD4" s="25" t="s">
        <v>5</v>
      </c>
      <c r="CE4" s="25" t="s">
        <v>28</v>
      </c>
      <c r="CF4" s="25" t="s">
        <v>29</v>
      </c>
      <c r="CG4" s="25" t="s">
        <v>30</v>
      </c>
      <c r="CH4" s="8"/>
      <c r="CI4" s="13" t="s">
        <v>25</v>
      </c>
      <c r="CJ4" s="13" t="s">
        <v>6</v>
      </c>
      <c r="CK4" s="13" t="s">
        <v>7</v>
      </c>
      <c r="CL4" s="13" t="s">
        <v>8</v>
      </c>
      <c r="CM4" s="13" t="s">
        <v>9</v>
      </c>
      <c r="CN4" s="13" t="s">
        <v>10</v>
      </c>
      <c r="CO4" s="13" t="s">
        <v>11</v>
      </c>
      <c r="CP4" s="19" t="s">
        <v>12</v>
      </c>
      <c r="CQ4" s="19" t="s">
        <v>13</v>
      </c>
      <c r="CR4" s="19" t="s">
        <v>14</v>
      </c>
      <c r="CS4" s="25"/>
      <c r="CT4" s="25" t="s">
        <v>5</v>
      </c>
      <c r="CU4" s="25" t="s">
        <v>28</v>
      </c>
      <c r="CV4" s="25" t="s">
        <v>29</v>
      </c>
      <c r="CW4" s="25" t="s">
        <v>30</v>
      </c>
      <c r="CY4" s="6" t="s">
        <v>31</v>
      </c>
      <c r="CZ4" s="6" t="s">
        <v>1</v>
      </c>
      <c r="DA4" s="6" t="s">
        <v>4</v>
      </c>
      <c r="DB4" s="6" t="s">
        <v>2</v>
      </c>
      <c r="DC4" s="36" t="s">
        <v>3</v>
      </c>
      <c r="DE4" s="6" t="s">
        <v>26</v>
      </c>
      <c r="DF4" s="6" t="s">
        <v>27</v>
      </c>
      <c r="DH4" s="6" t="s">
        <v>54</v>
      </c>
      <c r="DI4" s="6" t="s">
        <v>56</v>
      </c>
      <c r="DJ4" s="6" t="s">
        <v>55</v>
      </c>
      <c r="DK4" s="6" t="s">
        <v>57</v>
      </c>
      <c r="DL4" s="6" t="s">
        <v>58</v>
      </c>
      <c r="DM4" s="6" t="s">
        <v>59</v>
      </c>
      <c r="DO4" s="6" t="s">
        <v>102</v>
      </c>
      <c r="DP4" s="13" t="s">
        <v>93</v>
      </c>
      <c r="DQ4" s="13" t="s">
        <v>107</v>
      </c>
      <c r="DR4" s="69" t="s">
        <v>95</v>
      </c>
      <c r="DS4" s="6" t="s">
        <v>106</v>
      </c>
      <c r="DT4" s="6" t="s">
        <v>98</v>
      </c>
      <c r="DU4" s="6" t="s">
        <v>99</v>
      </c>
      <c r="DW4" s="6" t="s">
        <v>87</v>
      </c>
      <c r="DX4" s="6" t="s">
        <v>88</v>
      </c>
      <c r="DY4" s="6" t="s">
        <v>89</v>
      </c>
      <c r="DZ4" s="6" t="s">
        <v>97</v>
      </c>
      <c r="EA4" s="6" t="s">
        <v>90</v>
      </c>
      <c r="ED4" s="6" t="s">
        <v>91</v>
      </c>
      <c r="EE4" s="6" t="s">
        <v>92</v>
      </c>
      <c r="EF4" s="6" t="s">
        <v>100</v>
      </c>
      <c r="EG4" s="6" t="s">
        <v>101</v>
      </c>
    </row>
    <row r="5" spans="1:139" x14ac:dyDescent="0.25">
      <c r="A5">
        <v>2015</v>
      </c>
      <c r="B5">
        <v>0</v>
      </c>
      <c r="D5" s="55">
        <v>1.875</v>
      </c>
      <c r="E5" s="1"/>
      <c r="F5" s="9">
        <v>0</v>
      </c>
      <c r="G5" s="14">
        <f>1000*($L$28/100)*$D5</f>
        <v>1500</v>
      </c>
      <c r="H5" s="15"/>
      <c r="I5" s="14"/>
      <c r="J5" s="14"/>
      <c r="K5" s="14"/>
      <c r="L5" s="14"/>
      <c r="M5" s="14"/>
      <c r="N5" s="20">
        <f>$T$28*100*G5/$DF5</f>
        <v>0.72424407025167481</v>
      </c>
      <c r="O5" s="21"/>
      <c r="P5" s="21"/>
      <c r="Q5" s="27"/>
      <c r="R5" s="28">
        <f>$Z$29*N5</f>
        <v>0.3621220351258374</v>
      </c>
      <c r="S5" s="27"/>
      <c r="T5" s="27"/>
      <c r="U5" s="27"/>
      <c r="V5" s="9"/>
      <c r="W5" s="14"/>
      <c r="X5" s="15"/>
      <c r="Y5" s="14"/>
      <c r="Z5" s="14"/>
      <c r="AA5" s="14"/>
      <c r="AB5" s="14"/>
      <c r="AC5" s="14"/>
      <c r="AD5" s="20"/>
      <c r="AE5" s="21"/>
      <c r="AF5" s="21"/>
      <c r="AG5" s="27"/>
      <c r="AH5" s="28"/>
      <c r="AI5" s="27"/>
      <c r="AJ5" s="27"/>
      <c r="AK5" s="27"/>
      <c r="AL5" s="9"/>
      <c r="AM5" s="14"/>
      <c r="AN5" s="15"/>
      <c r="AO5" s="14"/>
      <c r="AP5" s="14"/>
      <c r="AQ5" s="14"/>
      <c r="AR5" s="14"/>
      <c r="AS5" s="14"/>
      <c r="AT5" s="20"/>
      <c r="AU5" s="21"/>
      <c r="AV5" s="21"/>
      <c r="AW5" s="27"/>
      <c r="AX5" s="28"/>
      <c r="AY5" s="27"/>
      <c r="AZ5" s="27"/>
      <c r="BA5" s="27"/>
      <c r="BB5" s="9"/>
      <c r="BC5" s="14"/>
      <c r="BD5" s="15"/>
      <c r="BE5" s="14"/>
      <c r="BF5" s="14"/>
      <c r="BG5" s="14"/>
      <c r="BH5" s="14"/>
      <c r="BI5" s="14"/>
      <c r="BJ5" s="20"/>
      <c r="BK5" s="21"/>
      <c r="BL5" s="21"/>
      <c r="BM5" s="27"/>
      <c r="BN5" s="28"/>
      <c r="BO5" s="27"/>
      <c r="BP5" s="27"/>
      <c r="BQ5" s="27"/>
      <c r="BR5" s="9"/>
      <c r="BS5" s="14"/>
      <c r="BT5" s="15"/>
      <c r="BU5" s="14"/>
      <c r="BV5" s="14"/>
      <c r="BW5" s="14"/>
      <c r="BX5" s="14"/>
      <c r="BY5" s="14"/>
      <c r="BZ5" s="20"/>
      <c r="CA5" s="21"/>
      <c r="CB5" s="21"/>
      <c r="CC5" s="27"/>
      <c r="CD5" s="28"/>
      <c r="CE5" s="27"/>
      <c r="CF5" s="27"/>
      <c r="CG5" s="27"/>
      <c r="CH5" s="9"/>
      <c r="CI5" s="14"/>
      <c r="CJ5" s="15"/>
      <c r="CK5" s="14"/>
      <c r="CL5" s="14"/>
      <c r="CM5" s="14"/>
      <c r="CN5" s="14"/>
      <c r="CO5" s="14"/>
      <c r="CP5" s="20"/>
      <c r="CQ5" s="21"/>
      <c r="CR5" s="21"/>
      <c r="CS5" s="27"/>
      <c r="CT5" s="28"/>
      <c r="CU5" s="27"/>
      <c r="CV5" s="27"/>
      <c r="CW5" s="27"/>
      <c r="CX5" s="4"/>
      <c r="CY5" s="4">
        <f>SUM(G5:H5)+SUM(K5:M5)+SUM(W5:X5)+SUM(AA5:AC5)+SUM(AM5:AN5)+SUM(AQ5:AS5)+SUM(BC5:BD5)+SUM(BG5:BI5)+SUM(BS5:BT5)+SUM(BW5:BY5)+SUM(CI5:CJ5)+SUM(CM5:CO5)</f>
        <v>1500</v>
      </c>
      <c r="CZ5" s="2">
        <f>SUM(N5:P5)+SUM(AD5:AF5)+SUM(AT5:AV5)+SUM(BJ5:BL5)+SUM(BZ5:CB5)+SUM(CP5:CR5)</f>
        <v>0.72424407025167481</v>
      </c>
      <c r="DA5" s="2">
        <f>Q5+AG5+AW5+BM5+CC5+CS5</f>
        <v>0</v>
      </c>
      <c r="DB5" s="2">
        <f>SUM(Q5:U5)+SUM(AG5:AK5)+SUM(AW5:BA5)+SUM(BM5:BQ5)+SUM(CC5:CG5)+SUM(CS5:CW5)</f>
        <v>0.3621220351258374</v>
      </c>
      <c r="DC5" s="37">
        <f>DB5-CZ5</f>
        <v>-0.3621220351258374</v>
      </c>
      <c r="DD5" s="4"/>
      <c r="DE5" s="3">
        <v>81345</v>
      </c>
      <c r="DF5" s="3">
        <f>DE5+CY5</f>
        <v>82845</v>
      </c>
      <c r="DG5" s="4"/>
      <c r="DH5" s="3">
        <v>3028.80936962651</v>
      </c>
      <c r="DI5" s="3">
        <f t="shared" ref="DI5:DI25" si="0">1000000*DH5/DE5</f>
        <v>37234.118502999692</v>
      </c>
      <c r="DJ5" s="3">
        <f>DH5/(1-DB5/100)</f>
        <v>3039.8172175989848</v>
      </c>
      <c r="DK5" s="3">
        <f t="shared" ref="DK5:DK25" si="1">1000000*DJ5/DF5</f>
        <v>36692.826574916828</v>
      </c>
      <c r="DL5" s="1">
        <f t="shared" ref="DL5:DM25" si="2">100*(DJ5/DH5-1)</f>
        <v>0.3634381246592655</v>
      </c>
      <c r="DM5" s="1">
        <f t="shared" si="2"/>
        <v>-1.4537524986371175</v>
      </c>
      <c r="DO5" s="3">
        <f>DJ5-DH5</f>
        <v>11.007847972474792</v>
      </c>
      <c r="DP5" s="3">
        <f>(DW5/100)*DK5*DF5/1000000</f>
        <v>11.007847972475046</v>
      </c>
      <c r="DQ5" s="3">
        <f>(DX5/100)*DK5*DF5/1000000</f>
        <v>0</v>
      </c>
      <c r="DR5" s="3">
        <f>(CZ5/100)*DK5*DF5/1000000</f>
        <v>22.015695944950092</v>
      </c>
      <c r="DS5" s="4">
        <f>(DZ5/100)*DK5*DF5/1000000</f>
        <v>0</v>
      </c>
      <c r="DT5" s="3">
        <f>DP5+DQ5-DR5</f>
        <v>-11.007847972475046</v>
      </c>
      <c r="DU5" s="3">
        <f>DR5+DS5</f>
        <v>22.015695944950092</v>
      </c>
      <c r="DW5" s="2">
        <f>DB5-DA5</f>
        <v>0.3621220351258374</v>
      </c>
      <c r="DX5" s="2">
        <f t="shared" ref="DX5:DX25" si="3">DA5*$Z$34</f>
        <v>0</v>
      </c>
      <c r="DY5" s="2">
        <f>SUM(DW5:DX5)-CZ5</f>
        <v>-0.3621220351258374</v>
      </c>
      <c r="DZ5" s="2">
        <f t="shared" ref="DZ5:DZ25" si="4">DA5*(1-$Z$34)</f>
        <v>0</v>
      </c>
      <c r="EA5" s="2">
        <f t="shared" ref="EA5:EA25" si="5">DC5-DY5</f>
        <v>0</v>
      </c>
      <c r="EB5" s="2"/>
      <c r="EC5" s="2"/>
      <c r="ED5" s="3">
        <f>DH5+DT5</f>
        <v>3017.8015216540348</v>
      </c>
      <c r="EE5" s="3">
        <f>DJ5-ED5</f>
        <v>22.015695944950039</v>
      </c>
      <c r="EF5" s="3">
        <f>1000000*ED5/DE5</f>
        <v>37098.795520978972</v>
      </c>
      <c r="EG5" s="3">
        <f>1000000*EE5/CY5</f>
        <v>14677.130629966694</v>
      </c>
      <c r="EH5" s="70">
        <f>100*(EF5/DI5-1)</f>
        <v>-0.36343812465928771</v>
      </c>
      <c r="EI5" s="1">
        <f>100*EG5/EF5</f>
        <v>39.562283421484487</v>
      </c>
    </row>
    <row r="6" spans="1:139" x14ac:dyDescent="0.25">
      <c r="A6">
        <v>2016</v>
      </c>
      <c r="B6">
        <v>1</v>
      </c>
      <c r="D6" s="55">
        <v>1.875</v>
      </c>
      <c r="E6" s="1"/>
      <c r="F6" s="9">
        <v>1</v>
      </c>
      <c r="G6" s="14"/>
      <c r="H6" s="14">
        <f>G5</f>
        <v>1500</v>
      </c>
      <c r="I6" s="15"/>
      <c r="J6" s="15"/>
      <c r="K6" s="15"/>
      <c r="L6" s="15"/>
      <c r="M6" s="15"/>
      <c r="N6" s="20">
        <f>$T$28*100*H6/$DF6</f>
        <v>0.71024408721797394</v>
      </c>
      <c r="O6" s="22"/>
      <c r="P6" s="22"/>
      <c r="Q6" s="29"/>
      <c r="R6" s="28">
        <f>$Z$29*N6</f>
        <v>0.35512204360898697</v>
      </c>
      <c r="S6" s="29"/>
      <c r="T6" s="29"/>
      <c r="U6" s="29"/>
      <c r="V6" s="9">
        <v>0</v>
      </c>
      <c r="W6" s="14">
        <f>1000*($L$28/100)*$D6</f>
        <v>1500</v>
      </c>
      <c r="X6" s="15"/>
      <c r="Y6" s="14"/>
      <c r="Z6" s="14"/>
      <c r="AA6" s="14"/>
      <c r="AB6" s="14"/>
      <c r="AC6" s="14"/>
      <c r="AD6" s="20">
        <f>$T$28*100*W6/$DF6</f>
        <v>0.71024408721797394</v>
      </c>
      <c r="AE6" s="21"/>
      <c r="AF6" s="21"/>
      <c r="AG6" s="27"/>
      <c r="AH6" s="28">
        <f>$Z$29*AD6</f>
        <v>0.35512204360898697</v>
      </c>
      <c r="AI6" s="27"/>
      <c r="AJ6" s="27"/>
      <c r="AK6" s="27"/>
      <c r="AL6" s="9"/>
      <c r="AM6" s="14"/>
      <c r="AN6" s="15"/>
      <c r="AO6" s="14"/>
      <c r="AP6" s="14"/>
      <c r="AQ6" s="14"/>
      <c r="AR6" s="14"/>
      <c r="AS6" s="14"/>
      <c r="AT6" s="20"/>
      <c r="AU6" s="21"/>
      <c r="AV6" s="21"/>
      <c r="AW6" s="27"/>
      <c r="AX6" s="28"/>
      <c r="AY6" s="27"/>
      <c r="AZ6" s="27"/>
      <c r="BA6" s="27"/>
      <c r="BB6" s="9"/>
      <c r="BC6" s="14"/>
      <c r="BD6" s="15"/>
      <c r="BE6" s="14"/>
      <c r="BF6" s="14"/>
      <c r="BG6" s="14"/>
      <c r="BH6" s="14"/>
      <c r="BI6" s="14"/>
      <c r="BJ6" s="20"/>
      <c r="BK6" s="21"/>
      <c r="BL6" s="21"/>
      <c r="BM6" s="27"/>
      <c r="BN6" s="28"/>
      <c r="BO6" s="27"/>
      <c r="BP6" s="27"/>
      <c r="BQ6" s="27"/>
      <c r="BR6" s="9"/>
      <c r="BS6" s="14"/>
      <c r="BT6" s="15"/>
      <c r="BU6" s="14"/>
      <c r="BV6" s="14"/>
      <c r="BW6" s="14"/>
      <c r="BX6" s="14"/>
      <c r="BY6" s="14"/>
      <c r="BZ6" s="20"/>
      <c r="CA6" s="21"/>
      <c r="CB6" s="21"/>
      <c r="CC6" s="27"/>
      <c r="CD6" s="28"/>
      <c r="CE6" s="27"/>
      <c r="CF6" s="27"/>
      <c r="CG6" s="27"/>
      <c r="CH6" s="9"/>
      <c r="CI6" s="14"/>
      <c r="CJ6" s="15"/>
      <c r="CK6" s="14"/>
      <c r="CL6" s="14"/>
      <c r="CM6" s="14"/>
      <c r="CN6" s="14"/>
      <c r="CO6" s="14"/>
      <c r="CP6" s="20"/>
      <c r="CQ6" s="21"/>
      <c r="CR6" s="21"/>
      <c r="CS6" s="27"/>
      <c r="CT6" s="28"/>
      <c r="CU6" s="27"/>
      <c r="CV6" s="27"/>
      <c r="CW6" s="27"/>
      <c r="CX6" s="4"/>
      <c r="CY6" s="4">
        <f t="shared" ref="CY6:CY25" si="6">SUM(G6:H6)+SUM(K6:M6)+SUM(W6:X6)+SUM(AA6:AC6)+SUM(AM6:AN6)+SUM(AQ6:AS6)+SUM(BC6:BD6)+SUM(BG6:BI6)+SUM(BS6:BT6)+SUM(BW6:BY6)+SUM(CI6:CJ6)+SUM(CM6:CO6)</f>
        <v>3000</v>
      </c>
      <c r="CZ6" s="2">
        <f t="shared" ref="CZ6:CZ25" si="7">SUM(N6:P6)+SUM(AD6:AF6)+SUM(AT6:AV6)+SUM(BJ6:BL6)+SUM(BZ6:CB6)+SUM(CP6:CR6)</f>
        <v>1.4204881744359479</v>
      </c>
      <c r="DA6" s="2">
        <f t="shared" ref="DA6:DA25" si="8">Q6+AG6+AW6+BM6+CC6+CS6</f>
        <v>0</v>
      </c>
      <c r="DB6" s="2">
        <f t="shared" ref="DB6:DB25" si="9">SUM(Q6:U6)+SUM(AG6:AK6)+SUM(AW6:BA6)+SUM(BM6:BQ6)+SUM(CC6:CG6)+SUM(CS6:CW6)</f>
        <v>0.71024408721797394</v>
      </c>
      <c r="DC6" s="37">
        <f t="shared" ref="DC6:DC25" si="10">DB6-CZ6</f>
        <v>-0.71024408721797394</v>
      </c>
      <c r="DD6" s="4"/>
      <c r="DE6" s="3">
        <v>81478</v>
      </c>
      <c r="DF6" s="3">
        <f>DE6+CY6</f>
        <v>84478</v>
      </c>
      <c r="DG6" s="4"/>
      <c r="DH6" s="3">
        <v>3124.987724476548</v>
      </c>
      <c r="DI6" s="3">
        <f t="shared" si="0"/>
        <v>38353.76082472015</v>
      </c>
      <c r="DJ6" s="3">
        <f t="shared" ref="DJ6:DJ25" si="11">DH6/(1-DB6/100)</f>
        <v>3147.3415316093592</v>
      </c>
      <c r="DK6" s="3">
        <f t="shared" si="1"/>
        <v>37256.345221351825</v>
      </c>
      <c r="DL6" s="1">
        <f t="shared" si="2"/>
        <v>0.71532463816494918</v>
      </c>
      <c r="DM6" s="1">
        <f t="shared" si="2"/>
        <v>-2.8612985526598189</v>
      </c>
      <c r="DO6" s="3">
        <f t="shared" ref="DO6:DO25" si="12">DJ6-DH6</f>
        <v>22.353807132811198</v>
      </c>
      <c r="DP6" s="3">
        <f t="shared" ref="DP6:DP25" si="13">(DW6/100)*DK6*DF6/1000000</f>
        <v>22.353807132811095</v>
      </c>
      <c r="DQ6" s="3">
        <f t="shared" ref="DQ6:DQ25" si="14">(DX6/100)*DK6*DF6/1000000</f>
        <v>0</v>
      </c>
      <c r="DR6" s="3">
        <f t="shared" ref="DR6:DR25" si="15">(CZ6/100)*DK6*DF6/1000000</f>
        <v>44.70761426562219</v>
      </c>
      <c r="DS6" s="4">
        <f t="shared" ref="DS6:DS25" si="16">(DZ6/100)*DK6*DF6/1000000</f>
        <v>0</v>
      </c>
      <c r="DT6" s="3">
        <f t="shared" ref="DT6:DT25" si="17">DP6+DQ6-DR6</f>
        <v>-22.353807132811095</v>
      </c>
      <c r="DU6" s="3">
        <f t="shared" ref="DU6:DU25" si="18">DR6+DS6</f>
        <v>44.70761426562219</v>
      </c>
      <c r="DW6" s="2">
        <f t="shared" ref="DW6:DW25" si="19">DB6-DA6</f>
        <v>0.71024408721797394</v>
      </c>
      <c r="DX6" s="2">
        <f t="shared" si="3"/>
        <v>0</v>
      </c>
      <c r="DY6" s="2">
        <f t="shared" ref="DY6:DY25" si="20">SUM(DW6:DX6)-CZ6</f>
        <v>-0.71024408721797394</v>
      </c>
      <c r="DZ6" s="2">
        <f t="shared" si="4"/>
        <v>0</v>
      </c>
      <c r="EA6" s="2">
        <f t="shared" si="5"/>
        <v>0</v>
      </c>
      <c r="EB6" s="2"/>
      <c r="EC6" s="2"/>
      <c r="ED6" s="3">
        <f t="shared" ref="ED6:ED25" si="21">DH6+DT6</f>
        <v>3102.6339173437368</v>
      </c>
      <c r="EE6" s="3">
        <f t="shared" ref="EE6:EE25" si="22">DJ6-ED6</f>
        <v>44.707614265622396</v>
      </c>
      <c r="EF6" s="3">
        <f t="shared" ref="EF6:EF25" si="23">1000000*ED6/DE6</f>
        <v>38079.406923878058</v>
      </c>
      <c r="EG6" s="3">
        <f t="shared" ref="EG6:EG25" si="24">1000000*EE6/CY6</f>
        <v>14902.538088540799</v>
      </c>
      <c r="EH6" s="70">
        <f t="shared" ref="EH6:EH25" si="25">100*(EF6/DI6-1)</f>
        <v>-0.71532463816498248</v>
      </c>
      <c r="EI6" s="1">
        <f t="shared" ref="EI6:EI25" si="26">100*EG6/EF6</f>
        <v>39.135425922812942</v>
      </c>
    </row>
    <row r="7" spans="1:139" x14ac:dyDescent="0.25">
      <c r="A7">
        <v>2017</v>
      </c>
      <c r="B7">
        <v>2</v>
      </c>
      <c r="D7" s="55">
        <v>0.9375</v>
      </c>
      <c r="E7" s="1"/>
      <c r="F7" s="9">
        <v>2</v>
      </c>
      <c r="G7" s="14"/>
      <c r="H7" s="15"/>
      <c r="I7" s="14">
        <f>H6*$L$29/100</f>
        <v>675</v>
      </c>
      <c r="J7" s="14">
        <f>H6*(1-$L$29/100)</f>
        <v>825.00000000000011</v>
      </c>
      <c r="K7" s="14">
        <f>I7*$L$31/100</f>
        <v>157.03200000000004</v>
      </c>
      <c r="L7" s="14">
        <f>I7-K7</f>
        <v>517.96799999999996</v>
      </c>
      <c r="M7" s="14">
        <f>J7*$L$35/100</f>
        <v>412.50000000000006</v>
      </c>
      <c r="N7" s="21"/>
      <c r="O7" s="20">
        <f>$T$30*100*L7/$DF7</f>
        <v>0.18304588798642973</v>
      </c>
      <c r="P7" s="20">
        <f>$T$34*100*M7/$DF7</f>
        <v>7.2887155957899213E-2</v>
      </c>
      <c r="Q7" s="28">
        <f>$T$38*100*K7/$DF7</f>
        <v>0.12393636583167929</v>
      </c>
      <c r="R7" s="28"/>
      <c r="S7" s="28">
        <f t="shared" ref="S7:S25" si="27">$Z$30*Q7</f>
        <v>6.1968182915839644E-2</v>
      </c>
      <c r="T7" s="28">
        <f t="shared" ref="T7:T25" si="28">$Z$31*O7</f>
        <v>9.1522943993214867E-2</v>
      </c>
      <c r="U7" s="28">
        <f>$Z$32*P7</f>
        <v>3.6443577978949607E-2</v>
      </c>
      <c r="V7" s="9">
        <v>1</v>
      </c>
      <c r="W7" s="14"/>
      <c r="X7" s="14">
        <f>W6</f>
        <v>1500</v>
      </c>
      <c r="Y7" s="15"/>
      <c r="Z7" s="15"/>
      <c r="AA7" s="15"/>
      <c r="AB7" s="15"/>
      <c r="AC7" s="15"/>
      <c r="AD7" s="20">
        <f>$T$28*100*X7/$DF7</f>
        <v>0.70678454262205281</v>
      </c>
      <c r="AE7" s="22"/>
      <c r="AF7" s="22"/>
      <c r="AG7" s="29"/>
      <c r="AH7" s="28">
        <f>$Z$29*AD7</f>
        <v>0.35339227131102641</v>
      </c>
      <c r="AI7" s="29"/>
      <c r="AJ7" s="29"/>
      <c r="AK7" s="29"/>
      <c r="AL7" s="9">
        <v>0</v>
      </c>
      <c r="AM7" s="14">
        <f>1000*($L$28/100)*$D7</f>
        <v>750</v>
      </c>
      <c r="AN7" s="15"/>
      <c r="AO7" s="14"/>
      <c r="AP7" s="14"/>
      <c r="AQ7" s="14"/>
      <c r="AR7" s="14"/>
      <c r="AS7" s="14"/>
      <c r="AT7" s="20">
        <f>$T$28*100*AM7/$DF7</f>
        <v>0.35339227131102641</v>
      </c>
      <c r="AU7" s="21"/>
      <c r="AV7" s="21"/>
      <c r="AW7" s="27"/>
      <c r="AX7" s="28">
        <f>$Z$29*AT7</f>
        <v>0.1766961356555132</v>
      </c>
      <c r="AY7" s="27"/>
      <c r="AZ7" s="27"/>
      <c r="BA7" s="27"/>
      <c r="BB7" s="9"/>
      <c r="BC7" s="14"/>
      <c r="BD7" s="15"/>
      <c r="BE7" s="14"/>
      <c r="BF7" s="14"/>
      <c r="BG7" s="14"/>
      <c r="BH7" s="14"/>
      <c r="BI7" s="14"/>
      <c r="BJ7" s="20"/>
      <c r="BK7" s="21"/>
      <c r="BL7" s="21"/>
      <c r="BM7" s="27"/>
      <c r="BN7" s="28"/>
      <c r="BO7" s="27"/>
      <c r="BP7" s="29"/>
      <c r="BQ7" s="29"/>
      <c r="BR7" s="9"/>
      <c r="BS7" s="14"/>
      <c r="BT7" s="15"/>
      <c r="BU7" s="14"/>
      <c r="BV7" s="14"/>
      <c r="BW7" s="14"/>
      <c r="BX7" s="14"/>
      <c r="BY7" s="14"/>
      <c r="BZ7" s="20"/>
      <c r="CA7" s="21"/>
      <c r="CB7" s="21"/>
      <c r="CC7" s="27"/>
      <c r="CD7" s="28"/>
      <c r="CE7" s="27"/>
      <c r="CF7" s="29"/>
      <c r="CG7" s="29"/>
      <c r="CH7" s="9"/>
      <c r="CI7" s="14"/>
      <c r="CJ7" s="15"/>
      <c r="CK7" s="14"/>
      <c r="CL7" s="14"/>
      <c r="CM7" s="14"/>
      <c r="CN7" s="14"/>
      <c r="CO7" s="14"/>
      <c r="CP7" s="20"/>
      <c r="CQ7" s="21"/>
      <c r="CR7" s="21"/>
      <c r="CS7" s="27"/>
      <c r="CT7" s="28"/>
      <c r="CU7" s="27"/>
      <c r="CV7" s="29"/>
      <c r="CW7" s="29"/>
      <c r="CY7" s="4">
        <f t="shared" si="6"/>
        <v>3337.5</v>
      </c>
      <c r="CZ7" s="2">
        <f t="shared" si="7"/>
        <v>1.3161098578774082</v>
      </c>
      <c r="DA7" s="2">
        <f t="shared" si="8"/>
        <v>0.12393636583167929</v>
      </c>
      <c r="DB7" s="2">
        <f t="shared" si="9"/>
        <v>0.84395947768622304</v>
      </c>
      <c r="DC7" s="37">
        <f t="shared" si="10"/>
        <v>-0.47215038019118516</v>
      </c>
      <c r="DD7" s="4"/>
      <c r="DE7" s="3">
        <v>81554</v>
      </c>
      <c r="DF7" s="3">
        <f>DE7+CY7</f>
        <v>84891.5</v>
      </c>
      <c r="DG7" s="4"/>
      <c r="DH7" s="3">
        <v>3214.3961156297119</v>
      </c>
      <c r="DI7" s="3">
        <f t="shared" si="0"/>
        <v>39414.328121609135</v>
      </c>
      <c r="DJ7" s="3">
        <f t="shared" si="11"/>
        <v>3241.7552160186888</v>
      </c>
      <c r="DK7" s="3">
        <f t="shared" si="1"/>
        <v>38187.041294107054</v>
      </c>
      <c r="DL7" s="1">
        <f t="shared" si="2"/>
        <v>0.8511427778283398</v>
      </c>
      <c r="DM7" s="1">
        <f t="shared" si="2"/>
        <v>-3.113808825347486</v>
      </c>
      <c r="DO7" s="3">
        <f t="shared" si="12"/>
        <v>27.359100388976913</v>
      </c>
      <c r="DP7" s="3">
        <f t="shared" si="13"/>
        <v>23.341386785084747</v>
      </c>
      <c r="DQ7" s="3">
        <f t="shared" si="14"/>
        <v>1.9968036611345559</v>
      </c>
      <c r="DR7" s="3">
        <f t="shared" si="15"/>
        <v>42.665059966277035</v>
      </c>
      <c r="DS7" s="4">
        <f t="shared" si="16"/>
        <v>2.0209099427579114</v>
      </c>
      <c r="DT7" s="3">
        <f t="shared" si="17"/>
        <v>-17.326869520057731</v>
      </c>
      <c r="DU7" s="3">
        <f t="shared" si="18"/>
        <v>44.685969909034945</v>
      </c>
      <c r="DW7" s="2">
        <f t="shared" si="19"/>
        <v>0.72002311185454371</v>
      </c>
      <c r="DX7" s="2">
        <f t="shared" si="3"/>
        <v>6.1596373818344603E-2</v>
      </c>
      <c r="DY7" s="2">
        <f t="shared" si="20"/>
        <v>-0.53449037220451989</v>
      </c>
      <c r="DZ7" s="2">
        <f t="shared" si="4"/>
        <v>6.2339992013334684E-2</v>
      </c>
      <c r="EA7" s="2">
        <f t="shared" si="5"/>
        <v>6.2339992013334733E-2</v>
      </c>
      <c r="EB7" s="2"/>
      <c r="EC7" s="2"/>
      <c r="ED7" s="3">
        <f t="shared" si="21"/>
        <v>3197.0692461096542</v>
      </c>
      <c r="EE7" s="3">
        <f t="shared" si="22"/>
        <v>44.685969909034611</v>
      </c>
      <c r="EF7" s="3">
        <f t="shared" si="23"/>
        <v>39201.869265880938</v>
      </c>
      <c r="EG7" s="3">
        <f t="shared" si="24"/>
        <v>13389.054654392392</v>
      </c>
      <c r="EH7" s="70">
        <f t="shared" si="25"/>
        <v>-0.53903964840571472</v>
      </c>
      <c r="EI7" s="1">
        <f t="shared" si="26"/>
        <v>34.154123017918074</v>
      </c>
    </row>
    <row r="8" spans="1:139" x14ac:dyDescent="0.25">
      <c r="A8">
        <v>2018</v>
      </c>
      <c r="B8">
        <v>3</v>
      </c>
      <c r="D8" s="55">
        <v>0.625</v>
      </c>
      <c r="E8" s="1"/>
      <c r="F8" s="10">
        <v>3</v>
      </c>
      <c r="G8" s="15"/>
      <c r="H8" s="14"/>
      <c r="I8" s="14">
        <f>I7</f>
        <v>675</v>
      </c>
      <c r="J8" s="14">
        <f t="shared" ref="J8:J25" si="29">J7</f>
        <v>825.00000000000011</v>
      </c>
      <c r="K8" s="14">
        <f>I8*$L$31/100</f>
        <v>157.03200000000004</v>
      </c>
      <c r="L8" s="14">
        <f t="shared" ref="L8:L25" si="30">I8-K8</f>
        <v>517.96799999999996</v>
      </c>
      <c r="M8" s="14">
        <f>J8*$L$35/100</f>
        <v>412.50000000000006</v>
      </c>
      <c r="N8" s="21"/>
      <c r="O8" s="20">
        <f>$T$30*100*L8/$DF8</f>
        <v>0.18281653685969079</v>
      </c>
      <c r="P8" s="20">
        <f>$T$34*100*M8/$DF8</f>
        <v>7.2795830490129193E-2</v>
      </c>
      <c r="Q8" s="28">
        <f>$T$38*100*K8/$DF8</f>
        <v>0.12378107720181654</v>
      </c>
      <c r="R8" s="28"/>
      <c r="S8" s="28">
        <f t="shared" si="27"/>
        <v>6.1890538600908269E-2</v>
      </c>
      <c r="T8" s="28">
        <f t="shared" si="28"/>
        <v>9.1408268429845396E-2</v>
      </c>
      <c r="U8" s="28">
        <f t="shared" ref="U8:U25" si="31">$Z$32*P8</f>
        <v>3.6397915245064597E-2</v>
      </c>
      <c r="V8" s="9">
        <v>2</v>
      </c>
      <c r="W8" s="14"/>
      <c r="X8" s="15"/>
      <c r="Y8" s="14">
        <f>X7*$L$29/100</f>
        <v>675</v>
      </c>
      <c r="Z8" s="14">
        <f>X7*(1-$L$29/100)</f>
        <v>825.00000000000011</v>
      </c>
      <c r="AA8" s="14">
        <f>Y8*$L$31/100</f>
        <v>157.03200000000004</v>
      </c>
      <c r="AB8" s="14">
        <f>Y8-AA8</f>
        <v>517.96799999999996</v>
      </c>
      <c r="AC8" s="14">
        <f>Z8*$L$35/100</f>
        <v>412.50000000000006</v>
      </c>
      <c r="AD8" s="21"/>
      <c r="AE8" s="20">
        <f>$T$30*100*AB8/$DF8</f>
        <v>0.18281653685969079</v>
      </c>
      <c r="AF8" s="20">
        <f>$T$34*100*AC8/$DF8</f>
        <v>7.2795830490129193E-2</v>
      </c>
      <c r="AG8" s="28">
        <f>$T$38*100*AA8/$DF8</f>
        <v>0.12378107720181654</v>
      </c>
      <c r="AH8" s="28"/>
      <c r="AI8" s="28">
        <f t="shared" ref="AI8:AI25" si="32">$Z$30*AG8</f>
        <v>6.1890538600908269E-2</v>
      </c>
      <c r="AJ8" s="28">
        <f t="shared" ref="AJ8:AJ25" si="33">$Z$31*AE8</f>
        <v>9.1408268429845396E-2</v>
      </c>
      <c r="AK8" s="28">
        <f t="shared" ref="AK8:AK25" si="34">$Z$32*AF8</f>
        <v>3.6397915245064597E-2</v>
      </c>
      <c r="AL8" s="9">
        <v>1</v>
      </c>
      <c r="AM8" s="14"/>
      <c r="AN8" s="14">
        <f>AM7</f>
        <v>750</v>
      </c>
      <c r="AO8" s="15"/>
      <c r="AP8" s="15"/>
      <c r="AQ8" s="15"/>
      <c r="AR8" s="15"/>
      <c r="AS8" s="15"/>
      <c r="AT8" s="20">
        <f>$T$28*100*AN8/$DF8</f>
        <v>0.35294948116426267</v>
      </c>
      <c r="AU8" s="22"/>
      <c r="AV8" s="22"/>
      <c r="AW8" s="29"/>
      <c r="AX8" s="28">
        <f>$Z$29*AT8</f>
        <v>0.17647474058213133</v>
      </c>
      <c r="AY8" s="29"/>
      <c r="AZ8" s="29"/>
      <c r="BA8" s="29"/>
      <c r="BB8" s="9">
        <v>0</v>
      </c>
      <c r="BC8" s="14">
        <f>1000*($L$28/100)*$D8</f>
        <v>500</v>
      </c>
      <c r="BD8" s="15"/>
      <c r="BE8" s="14"/>
      <c r="BF8" s="14"/>
      <c r="BG8" s="14"/>
      <c r="BH8" s="14"/>
      <c r="BI8" s="14"/>
      <c r="BJ8" s="20">
        <f>$T$28*100*BC8/$DF8</f>
        <v>0.23529965410950845</v>
      </c>
      <c r="BK8" s="21"/>
      <c r="BL8" s="21"/>
      <c r="BM8" s="27"/>
      <c r="BN8" s="28">
        <f>$Z$29*BJ8</f>
        <v>0.11764982705475423</v>
      </c>
      <c r="BO8" s="27"/>
      <c r="BP8" s="27"/>
      <c r="BQ8" s="27"/>
      <c r="BR8" s="9"/>
      <c r="BS8" s="14"/>
      <c r="BT8" s="15"/>
      <c r="BU8" s="14"/>
      <c r="BV8" s="14"/>
      <c r="BW8" s="14"/>
      <c r="BX8" s="14"/>
      <c r="BY8" s="14"/>
      <c r="BZ8" s="20"/>
      <c r="CA8" s="21"/>
      <c r="CB8" s="21"/>
      <c r="CC8" s="27"/>
      <c r="CD8" s="28"/>
      <c r="CE8" s="27"/>
      <c r="CF8" s="28"/>
      <c r="CG8" s="27"/>
      <c r="CH8" s="9"/>
      <c r="CI8" s="14"/>
      <c r="CJ8" s="15"/>
      <c r="CK8" s="14"/>
      <c r="CL8" s="14"/>
      <c r="CM8" s="14"/>
      <c r="CN8" s="14"/>
      <c r="CO8" s="14"/>
      <c r="CP8" s="20"/>
      <c r="CQ8" s="21"/>
      <c r="CR8" s="21"/>
      <c r="CS8" s="27"/>
      <c r="CT8" s="28"/>
      <c r="CU8" s="27"/>
      <c r="CV8" s="28"/>
      <c r="CW8" s="27"/>
      <c r="CX8" s="4"/>
      <c r="CY8" s="4">
        <f t="shared" si="6"/>
        <v>3425</v>
      </c>
      <c r="CZ8" s="2">
        <f t="shared" si="7"/>
        <v>1.099473869973411</v>
      </c>
      <c r="DA8" s="2">
        <f>Q8+AG8+AW8+BM8+CC8+CS8</f>
        <v>0.24756215440363308</v>
      </c>
      <c r="DB8" s="2">
        <f t="shared" si="9"/>
        <v>0.92108016659215519</v>
      </c>
      <c r="DC8" s="37">
        <f t="shared" si="10"/>
        <v>-0.17839370338125582</v>
      </c>
      <c r="DD8" s="4"/>
      <c r="DE8" s="3">
        <v>81573</v>
      </c>
      <c r="DF8" s="3">
        <f>DE8+CY8</f>
        <v>84998</v>
      </c>
      <c r="DG8" s="4"/>
      <c r="DH8" s="3">
        <v>3308.7167281276638</v>
      </c>
      <c r="DI8" s="3">
        <f t="shared" si="0"/>
        <v>40561.420177358486</v>
      </c>
      <c r="DJ8" s="3">
        <f t="shared" si="11"/>
        <v>3339.4759790386984</v>
      </c>
      <c r="DK8" s="3">
        <f t="shared" si="1"/>
        <v>39288.877138740892</v>
      </c>
      <c r="DL8" s="1">
        <f t="shared" si="2"/>
        <v>0.92964292317767594</v>
      </c>
      <c r="DM8" s="1">
        <f t="shared" si="2"/>
        <v>-3.1373236761762402</v>
      </c>
      <c r="DO8" s="3">
        <f t="shared" si="12"/>
        <v>30.759250911034542</v>
      </c>
      <c r="DP8" s="3">
        <f t="shared" si="13"/>
        <v>22.491972231534628</v>
      </c>
      <c r="DQ8" s="3">
        <f t="shared" si="14"/>
        <v>4.1088375037115092</v>
      </c>
      <c r="DR8" s="3">
        <f t="shared" si="15"/>
        <v>36.716665783569233</v>
      </c>
      <c r="DS8" s="4">
        <f t="shared" si="16"/>
        <v>4.1584411757885107</v>
      </c>
      <c r="DT8" s="3">
        <f t="shared" si="17"/>
        <v>-10.115856048323096</v>
      </c>
      <c r="DU8" s="3">
        <f t="shared" si="18"/>
        <v>40.875106959357744</v>
      </c>
      <c r="DW8" s="2">
        <f t="shared" si="19"/>
        <v>0.67351801218852214</v>
      </c>
      <c r="DX8" s="2">
        <f t="shared" si="3"/>
        <v>0.12303839073860563</v>
      </c>
      <c r="DY8" s="2">
        <f t="shared" si="20"/>
        <v>-0.3029174670462832</v>
      </c>
      <c r="DZ8" s="2">
        <f t="shared" si="4"/>
        <v>0.12452376366502745</v>
      </c>
      <c r="EA8" s="2">
        <f t="shared" si="5"/>
        <v>0.12452376366502738</v>
      </c>
      <c r="EB8" s="2"/>
      <c r="EC8" s="2"/>
      <c r="ED8" s="3">
        <f t="shared" si="21"/>
        <v>3298.6008720793407</v>
      </c>
      <c r="EE8" s="3">
        <f t="shared" si="22"/>
        <v>40.875106959357709</v>
      </c>
      <c r="EF8" s="3">
        <f t="shared" si="23"/>
        <v>40437.410320563671</v>
      </c>
      <c r="EG8" s="3">
        <f t="shared" si="24"/>
        <v>11934.337798352615</v>
      </c>
      <c r="EH8" s="70">
        <f t="shared" si="25"/>
        <v>-0.30573351784175529</v>
      </c>
      <c r="EI8" s="1">
        <f t="shared" si="26"/>
        <v>29.513111012164977</v>
      </c>
    </row>
    <row r="9" spans="1:139" x14ac:dyDescent="0.25">
      <c r="A9">
        <v>2019</v>
      </c>
      <c r="B9">
        <v>4</v>
      </c>
      <c r="D9" s="55">
        <v>0.625</v>
      </c>
      <c r="E9" s="1"/>
      <c r="F9" s="10">
        <v>4</v>
      </c>
      <c r="G9" s="15"/>
      <c r="H9" s="14"/>
      <c r="I9" s="14">
        <f t="shared" ref="I9:I25" si="35">I8</f>
        <v>675</v>
      </c>
      <c r="J9" s="14">
        <f t="shared" si="29"/>
        <v>825.00000000000011</v>
      </c>
      <c r="K9" s="14">
        <f>I9*$L$31/100</f>
        <v>157.03200000000004</v>
      </c>
      <c r="L9" s="14">
        <f t="shared" si="30"/>
        <v>517.96799999999996</v>
      </c>
      <c r="M9" s="14">
        <f>J9*$L$35/100</f>
        <v>412.50000000000006</v>
      </c>
      <c r="N9" s="21"/>
      <c r="O9" s="20">
        <f>$T$30*100*L9/$DF9</f>
        <v>0.18227238737034723</v>
      </c>
      <c r="P9" s="20">
        <f>$T$34*100*M9/$DF9</f>
        <v>7.2579155266607437E-2</v>
      </c>
      <c r="Q9" s="28">
        <f>$T$38*100*K9/$DF9</f>
        <v>0.1234126454882158</v>
      </c>
      <c r="R9" s="28"/>
      <c r="S9" s="28">
        <f t="shared" si="27"/>
        <v>6.1706322744107901E-2</v>
      </c>
      <c r="T9" s="28">
        <f t="shared" si="28"/>
        <v>9.1136193685173617E-2</v>
      </c>
      <c r="U9" s="28">
        <f t="shared" si="31"/>
        <v>3.6289577633303718E-2</v>
      </c>
      <c r="V9" s="10">
        <v>3</v>
      </c>
      <c r="W9" s="15"/>
      <c r="X9" s="14"/>
      <c r="Y9" s="14">
        <f>Y8</f>
        <v>675</v>
      </c>
      <c r="Z9" s="14">
        <f t="shared" ref="Z9:Z25" si="36">Z8</f>
        <v>825.00000000000011</v>
      </c>
      <c r="AA9" s="14">
        <f>Y9*$L$31/100</f>
        <v>157.03200000000004</v>
      </c>
      <c r="AB9" s="14">
        <f t="shared" ref="AB9:AB25" si="37">Y9-AA9</f>
        <v>517.96799999999996</v>
      </c>
      <c r="AC9" s="14">
        <f>Z9*$L$35/100</f>
        <v>412.50000000000006</v>
      </c>
      <c r="AD9" s="21"/>
      <c r="AE9" s="20">
        <f>$T$30*100*AB9/$DF9</f>
        <v>0.18227238737034723</v>
      </c>
      <c r="AF9" s="20">
        <f>$T$34*100*AC9/$DF9</f>
        <v>7.2579155266607437E-2</v>
      </c>
      <c r="AG9" s="28">
        <f>$T$38*100*AA9/$DF9</f>
        <v>0.1234126454882158</v>
      </c>
      <c r="AH9" s="28"/>
      <c r="AI9" s="28">
        <f t="shared" si="32"/>
        <v>6.1706322744107901E-2</v>
      </c>
      <c r="AJ9" s="28">
        <f t="shared" si="33"/>
        <v>9.1136193685173617E-2</v>
      </c>
      <c r="AK9" s="28">
        <f t="shared" si="34"/>
        <v>3.6289577633303718E-2</v>
      </c>
      <c r="AL9" s="9">
        <v>2</v>
      </c>
      <c r="AM9" s="14"/>
      <c r="AN9" s="15"/>
      <c r="AO9" s="14">
        <f>AN8*$L$29/100</f>
        <v>337.5</v>
      </c>
      <c r="AP9" s="14">
        <f>AN8*(1-$L$29/100)</f>
        <v>412.50000000000006</v>
      </c>
      <c r="AQ9" s="14">
        <f>AO9*$L$31/100</f>
        <v>78.51600000000002</v>
      </c>
      <c r="AR9" s="14">
        <f>AO9-AQ9</f>
        <v>258.98399999999998</v>
      </c>
      <c r="AS9" s="14">
        <f>AP9*$L$35/100</f>
        <v>206.25000000000003</v>
      </c>
      <c r="AT9" s="21"/>
      <c r="AU9" s="20">
        <f>$T$30*100*AR9/$DF9</f>
        <v>9.1136193685173617E-2</v>
      </c>
      <c r="AV9" s="20">
        <f>$T$34*100*AS9/$DF9</f>
        <v>3.6289577633303718E-2</v>
      </c>
      <c r="AW9" s="28">
        <f>$T$38*100*AQ9/$DF9</f>
        <v>6.1706322744107901E-2</v>
      </c>
      <c r="AX9" s="28"/>
      <c r="AY9" s="28">
        <f t="shared" ref="AY9:AY25" si="38">$Z$30*AW9</f>
        <v>3.0853161372053951E-2</v>
      </c>
      <c r="AZ9" s="28">
        <f t="shared" ref="AZ9:AZ25" si="39">$Z$31*AU9</f>
        <v>4.5568096842586808E-2</v>
      </c>
      <c r="BA9" s="28">
        <f t="shared" ref="BA9:BA25" si="40">$Z$32*AV9</f>
        <v>1.8144788816651859E-2</v>
      </c>
      <c r="BB9" s="9">
        <v>1</v>
      </c>
      <c r="BC9" s="14"/>
      <c r="BD9" s="14">
        <f>BC8</f>
        <v>500</v>
      </c>
      <c r="BE9" s="15"/>
      <c r="BF9" s="15"/>
      <c r="BG9" s="15"/>
      <c r="BH9" s="15"/>
      <c r="BI9" s="15"/>
      <c r="BJ9" s="20">
        <f>$T$28*100*BD9/$DF9</f>
        <v>0.23459928975065028</v>
      </c>
      <c r="BK9" s="22"/>
      <c r="BL9" s="22"/>
      <c r="BM9" s="29"/>
      <c r="BN9" s="28">
        <f>$Z$29*BJ9</f>
        <v>0.11729964487532514</v>
      </c>
      <c r="BO9" s="29"/>
      <c r="BP9" s="29"/>
      <c r="BQ9" s="29"/>
      <c r="BR9" s="9">
        <v>0</v>
      </c>
      <c r="BS9" s="14">
        <f>1000*($L$28/100)*$D9</f>
        <v>500</v>
      </c>
      <c r="BT9" s="15"/>
      <c r="BU9" s="14"/>
      <c r="BV9" s="14"/>
      <c r="BW9" s="14"/>
      <c r="BX9" s="14"/>
      <c r="BY9" s="14"/>
      <c r="BZ9" s="20">
        <f>$T$28*100*BS9/$DF9</f>
        <v>0.23459928975065028</v>
      </c>
      <c r="CA9" s="21"/>
      <c r="CB9" s="21"/>
      <c r="CC9" s="27"/>
      <c r="CD9" s="28">
        <f>$Z$29*BZ9</f>
        <v>0.11729964487532514</v>
      </c>
      <c r="CE9" s="27"/>
      <c r="CF9" s="27"/>
      <c r="CG9" s="27"/>
      <c r="CH9" s="9"/>
      <c r="CI9" s="14"/>
      <c r="CJ9" s="15"/>
      <c r="CK9" s="14"/>
      <c r="CL9" s="14"/>
      <c r="CM9" s="14"/>
      <c r="CN9" s="14"/>
      <c r="CO9" s="14"/>
      <c r="CP9" s="20"/>
      <c r="CQ9" s="21"/>
      <c r="CR9" s="21"/>
      <c r="CS9" s="27"/>
      <c r="CT9" s="28"/>
      <c r="CU9" s="27"/>
      <c r="CV9" s="28"/>
      <c r="CW9" s="27"/>
      <c r="CX9" s="4"/>
      <c r="CY9" s="4">
        <f t="shared" si="6"/>
        <v>3718.75</v>
      </c>
      <c r="CZ9" s="2">
        <f t="shared" si="7"/>
        <v>1.1063274360936872</v>
      </c>
      <c r="DA9" s="2">
        <f t="shared" si="8"/>
        <v>0.3085316137205395</v>
      </c>
      <c r="DB9" s="2">
        <f t="shared" si="9"/>
        <v>1.0159611386276528</v>
      </c>
      <c r="DC9" s="37">
        <f t="shared" si="10"/>
        <v>-9.0366297466034418E-2</v>
      </c>
      <c r="DD9" s="4"/>
      <c r="DE9" s="3">
        <v>81533</v>
      </c>
      <c r="DF9" s="3">
        <f>DE9+CY9</f>
        <v>85251.75</v>
      </c>
      <c r="DG9" s="4"/>
      <c r="DH9" s="3">
        <v>3403.3708294205617</v>
      </c>
      <c r="DI9" s="3">
        <f t="shared" si="0"/>
        <v>41742.249511493035</v>
      </c>
      <c r="DJ9" s="3">
        <f t="shared" si="11"/>
        <v>3438.3026481542138</v>
      </c>
      <c r="DK9" s="3">
        <f t="shared" si="1"/>
        <v>40331.16796023793</v>
      </c>
      <c r="DL9" s="1">
        <f t="shared" si="2"/>
        <v>1.0263888504797203</v>
      </c>
      <c r="DM9" s="1">
        <f t="shared" si="2"/>
        <v>-3.3804636016719347</v>
      </c>
      <c r="DO9" s="3">
        <f t="shared" si="12"/>
        <v>34.931818733652108</v>
      </c>
      <c r="DP9" s="3">
        <f t="shared" si="13"/>
        <v>24.323568088706054</v>
      </c>
      <c r="DQ9" s="3">
        <f t="shared" si="14"/>
        <v>5.2723005705382811</v>
      </c>
      <c r="DR9" s="3">
        <f t="shared" si="15"/>
        <v>38.038885532465869</v>
      </c>
      <c r="DS9" s="4">
        <f t="shared" si="16"/>
        <v>5.3359500744079584</v>
      </c>
      <c r="DT9" s="3">
        <f t="shared" si="17"/>
        <v>-8.4430168732215343</v>
      </c>
      <c r="DU9" s="3">
        <f t="shared" si="18"/>
        <v>43.37483560687383</v>
      </c>
      <c r="DW9" s="2">
        <f t="shared" si="19"/>
        <v>0.70742952490711331</v>
      </c>
      <c r="DX9" s="2">
        <f t="shared" si="3"/>
        <v>0.15334021201910814</v>
      </c>
      <c r="DY9" s="2">
        <f t="shared" si="20"/>
        <v>-0.24555769916746573</v>
      </c>
      <c r="DZ9" s="2">
        <f t="shared" si="4"/>
        <v>0.15519140170143136</v>
      </c>
      <c r="EA9" s="2">
        <f t="shared" si="5"/>
        <v>0.15519140170143131</v>
      </c>
      <c r="EB9" s="2"/>
      <c r="EC9" s="2"/>
      <c r="ED9" s="3">
        <f t="shared" si="21"/>
        <v>3394.9278125473402</v>
      </c>
      <c r="EE9" s="3">
        <f t="shared" si="22"/>
        <v>43.374835606873603</v>
      </c>
      <c r="EF9" s="3">
        <f t="shared" si="23"/>
        <v>41638.696142020293</v>
      </c>
      <c r="EG9" s="3">
        <f t="shared" si="24"/>
        <v>11663.821339663489</v>
      </c>
      <c r="EH9" s="70">
        <f t="shared" si="25"/>
        <v>-0.24807807601320286</v>
      </c>
      <c r="EI9" s="1">
        <f t="shared" si="26"/>
        <v>28.011975446783442</v>
      </c>
    </row>
    <row r="10" spans="1:139" x14ac:dyDescent="0.25">
      <c r="A10">
        <v>2020</v>
      </c>
      <c r="B10">
        <v>5</v>
      </c>
      <c r="D10" s="55">
        <v>0.625</v>
      </c>
      <c r="E10" s="1"/>
      <c r="F10" s="10">
        <v>5</v>
      </c>
      <c r="G10" s="15"/>
      <c r="H10" s="14"/>
      <c r="I10" s="14">
        <f t="shared" si="35"/>
        <v>675</v>
      </c>
      <c r="J10" s="14">
        <f t="shared" si="29"/>
        <v>825.00000000000011</v>
      </c>
      <c r="K10" s="14">
        <f>I10*$L$31/100</f>
        <v>157.03200000000004</v>
      </c>
      <c r="L10" s="14">
        <f t="shared" si="30"/>
        <v>517.96799999999996</v>
      </c>
      <c r="M10" s="14">
        <f>J10*$L$35/100</f>
        <v>412.50000000000006</v>
      </c>
      <c r="N10" s="21"/>
      <c r="O10" s="20">
        <f>$T$30*100*L10/$DF10</f>
        <v>0.18205136766631225</v>
      </c>
      <c r="P10" s="20">
        <f>$T$34*100*M10/$DF10</f>
        <v>7.2491147293224506E-2</v>
      </c>
      <c r="Q10" s="28">
        <f>$T$38*100*K10/$DF10</f>
        <v>0.12326299788237985</v>
      </c>
      <c r="R10" s="28"/>
      <c r="S10" s="28">
        <f t="shared" si="27"/>
        <v>6.1631498941189924E-2</v>
      </c>
      <c r="T10" s="28">
        <f t="shared" si="28"/>
        <v>9.1025683833156124E-2</v>
      </c>
      <c r="U10" s="28">
        <f t="shared" si="31"/>
        <v>3.6245573646612253E-2</v>
      </c>
      <c r="V10" s="10">
        <v>4</v>
      </c>
      <c r="W10" s="15"/>
      <c r="X10" s="14"/>
      <c r="Y10" s="14">
        <f t="shared" ref="Y10:Y25" si="41">Y9</f>
        <v>675</v>
      </c>
      <c r="Z10" s="14">
        <f t="shared" si="36"/>
        <v>825.00000000000011</v>
      </c>
      <c r="AA10" s="14">
        <f>Y10*$L$31/100</f>
        <v>157.03200000000004</v>
      </c>
      <c r="AB10" s="14">
        <f t="shared" si="37"/>
        <v>517.96799999999996</v>
      </c>
      <c r="AC10" s="14">
        <f>Z10*$L$35/100</f>
        <v>412.50000000000006</v>
      </c>
      <c r="AD10" s="21"/>
      <c r="AE10" s="20">
        <f>$T$30*100*AB10/$DF10</f>
        <v>0.18205136766631225</v>
      </c>
      <c r="AF10" s="20">
        <f>$T$34*100*AC10/$DF10</f>
        <v>7.2491147293224506E-2</v>
      </c>
      <c r="AG10" s="28">
        <f>$T$38*100*AA10/$DF10</f>
        <v>0.12326299788237985</v>
      </c>
      <c r="AH10" s="28"/>
      <c r="AI10" s="28">
        <f t="shared" si="32"/>
        <v>6.1631498941189924E-2</v>
      </c>
      <c r="AJ10" s="28">
        <f t="shared" si="33"/>
        <v>9.1025683833156124E-2</v>
      </c>
      <c r="AK10" s="28">
        <f t="shared" si="34"/>
        <v>3.6245573646612253E-2</v>
      </c>
      <c r="AL10" s="10">
        <v>3</v>
      </c>
      <c r="AM10" s="15"/>
      <c r="AN10" s="14"/>
      <c r="AO10" s="14">
        <f>AO9</f>
        <v>337.5</v>
      </c>
      <c r="AP10" s="14">
        <f t="shared" ref="AP10:AP25" si="42">AP9</f>
        <v>412.50000000000006</v>
      </c>
      <c r="AQ10" s="14">
        <f>AO10*$L$31/100</f>
        <v>78.51600000000002</v>
      </c>
      <c r="AR10" s="14">
        <f t="shared" ref="AR10:AR25" si="43">AO10-AQ10</f>
        <v>258.98399999999998</v>
      </c>
      <c r="AS10" s="14">
        <f>AP10*$L$35/100</f>
        <v>206.25000000000003</v>
      </c>
      <c r="AT10" s="21"/>
      <c r="AU10" s="20">
        <f>$T$30*100*AR10/$DF10</f>
        <v>9.1025683833156124E-2</v>
      </c>
      <c r="AV10" s="20">
        <f>$T$34*100*AS10/$DF10</f>
        <v>3.6245573646612253E-2</v>
      </c>
      <c r="AW10" s="28">
        <f>$T$38*100*AQ10/$DF10</f>
        <v>6.1631498941189924E-2</v>
      </c>
      <c r="AX10" s="28"/>
      <c r="AY10" s="28">
        <f t="shared" si="38"/>
        <v>3.0815749470594962E-2</v>
      </c>
      <c r="AZ10" s="28">
        <f t="shared" si="39"/>
        <v>4.5512841916578062E-2</v>
      </c>
      <c r="BA10" s="28">
        <f t="shared" si="40"/>
        <v>1.8122786823306127E-2</v>
      </c>
      <c r="BB10" s="9">
        <v>2</v>
      </c>
      <c r="BC10" s="14"/>
      <c r="BD10" s="15"/>
      <c r="BE10" s="14">
        <f>BD9*$L$29/100</f>
        <v>225</v>
      </c>
      <c r="BF10" s="14">
        <f>BD9*(1-$L$29/100)</f>
        <v>275</v>
      </c>
      <c r="BG10" s="14">
        <f>BE10*$L$31/100</f>
        <v>52.344000000000008</v>
      </c>
      <c r="BH10" s="14">
        <f>BE10-BG10</f>
        <v>172.65600000000001</v>
      </c>
      <c r="BI10" s="14">
        <f>BF10*$L$35/100</f>
        <v>137.5</v>
      </c>
      <c r="BJ10" s="21"/>
      <c r="BK10" s="20">
        <f>$T$30*100*BH10/$DF10</f>
        <v>6.0683789222104094E-2</v>
      </c>
      <c r="BL10" s="20">
        <f>$T$34*100*BI10/$DF10</f>
        <v>2.4163715764408164E-2</v>
      </c>
      <c r="BM10" s="28">
        <f>$T$38*100*BG10/$DF10</f>
        <v>4.1087665960793281E-2</v>
      </c>
      <c r="BN10" s="28"/>
      <c r="BO10" s="28">
        <f t="shared" ref="BO10:BO25" si="44">$Z$30*BM10</f>
        <v>2.054383298039664E-2</v>
      </c>
      <c r="BP10" s="28">
        <f t="shared" ref="BP10:BP25" si="45">$Z$31*BK10</f>
        <v>3.0341894611052047E-2</v>
      </c>
      <c r="BQ10" s="28">
        <f t="shared" ref="BQ10:BQ25" si="46">$Z$32*BL10</f>
        <v>1.2081857882204082E-2</v>
      </c>
      <c r="BR10" s="9">
        <v>1</v>
      </c>
      <c r="BS10" s="14"/>
      <c r="BT10" s="14">
        <f>BS9</f>
        <v>500</v>
      </c>
      <c r="BU10" s="15"/>
      <c r="BV10" s="15"/>
      <c r="BW10" s="15"/>
      <c r="BX10" s="15"/>
      <c r="BY10" s="15"/>
      <c r="BZ10" s="20">
        <f>$T$28*100*BT10/$DF10</f>
        <v>0.23431481953365493</v>
      </c>
      <c r="CA10" s="22"/>
      <c r="CB10" s="22"/>
      <c r="CC10" s="29"/>
      <c r="CD10" s="28">
        <f>$Z$29*BZ10</f>
        <v>0.11715740976682747</v>
      </c>
      <c r="CE10" s="29"/>
      <c r="CF10" s="29"/>
      <c r="CG10" s="29"/>
      <c r="CH10" s="9">
        <v>0</v>
      </c>
      <c r="CI10" s="14">
        <f>1000*($L$28/100)*$D10</f>
        <v>500</v>
      </c>
      <c r="CJ10" s="15"/>
      <c r="CK10" s="14"/>
      <c r="CL10" s="14"/>
      <c r="CM10" s="14"/>
      <c r="CN10" s="14"/>
      <c r="CO10" s="14"/>
      <c r="CP10" s="20">
        <f>$T$28*100*CI10/$DF10</f>
        <v>0.23431481953365493</v>
      </c>
      <c r="CQ10" s="21"/>
      <c r="CR10" s="21"/>
      <c r="CS10" s="27"/>
      <c r="CT10" s="28">
        <f>$Z$29*CP10</f>
        <v>0.11715740976682747</v>
      </c>
      <c r="CU10" s="27"/>
      <c r="CV10" s="27"/>
      <c r="CW10" s="27"/>
      <c r="CX10" s="4"/>
      <c r="CY10" s="4">
        <f t="shared" si="6"/>
        <v>4081.25</v>
      </c>
      <c r="CZ10" s="2">
        <f>SUM(N10:P10)+SUM(AD10:AF10)+SUM(AT10:AV10)+SUM(BJ10:BL10)+SUM(BZ10:CB10)+SUM(CP10:CR10)</f>
        <v>1.189833431452664</v>
      </c>
      <c r="DA10" s="2">
        <f>Q11+AG11+AW11+BM11+CC11+CS10</f>
        <v>0.43832169765267059</v>
      </c>
      <c r="DB10" s="2">
        <f t="shared" si="9"/>
        <v>1.1187844567264464</v>
      </c>
      <c r="DC10" s="37">
        <f t="shared" si="10"/>
        <v>-7.1048974726217518E-2</v>
      </c>
      <c r="DD10" s="4"/>
      <c r="DE10" s="3">
        <v>81434</v>
      </c>
      <c r="DF10" s="3">
        <f>DE11+CY10</f>
        <v>85355.25</v>
      </c>
      <c r="DG10" s="4"/>
      <c r="DH10" s="3">
        <v>3500.0857475730068</v>
      </c>
      <c r="DI10" s="3">
        <f t="shared" si="0"/>
        <v>42980.643804467501</v>
      </c>
      <c r="DJ10" s="3">
        <f t="shared" si="11"/>
        <v>3539.6872179845509</v>
      </c>
      <c r="DK10" s="3">
        <f t="shared" si="1"/>
        <v>41470.058584381753</v>
      </c>
      <c r="DL10" s="1">
        <f t="shared" si="2"/>
        <v>1.1314428636213902</v>
      </c>
      <c r="DM10" s="1">
        <f t="shared" si="2"/>
        <v>-3.5145709472335418</v>
      </c>
      <c r="DO10" s="3">
        <f t="shared" si="12"/>
        <v>39.601470411544142</v>
      </c>
      <c r="DP10" s="3">
        <f t="shared" si="13"/>
        <v>24.086253306079456</v>
      </c>
      <c r="DQ10" s="3">
        <f t="shared" si="14"/>
        <v>7.7110629014158416</v>
      </c>
      <c r="DR10" s="3">
        <f t="shared" si="15"/>
        <v>42.116381888436912</v>
      </c>
      <c r="DS10" s="4">
        <f t="shared" si="16"/>
        <v>7.8041542040486283</v>
      </c>
      <c r="DT10" s="3">
        <f t="shared" si="17"/>
        <v>-10.319065680941613</v>
      </c>
      <c r="DU10" s="3">
        <f t="shared" si="18"/>
        <v>49.920536092485541</v>
      </c>
      <c r="DW10" s="2">
        <f t="shared" si="19"/>
        <v>0.68046275907377585</v>
      </c>
      <c r="DX10" s="2">
        <f t="shared" si="3"/>
        <v>0.21784588373337729</v>
      </c>
      <c r="DY10" s="2">
        <f t="shared" si="20"/>
        <v>-0.29152478864551079</v>
      </c>
      <c r="DZ10" s="2">
        <f t="shared" si="4"/>
        <v>0.2204758139192933</v>
      </c>
      <c r="EA10" s="2">
        <f t="shared" si="5"/>
        <v>0.22047581391929327</v>
      </c>
      <c r="EB10" s="2"/>
      <c r="EC10" s="2"/>
      <c r="ED10" s="3">
        <f t="shared" si="21"/>
        <v>3489.7666818920652</v>
      </c>
      <c r="EE10" s="3">
        <f t="shared" si="22"/>
        <v>49.92053609248569</v>
      </c>
      <c r="EF10" s="3">
        <f t="shared" si="23"/>
        <v>42853.926884250621</v>
      </c>
      <c r="EG10" s="3">
        <f t="shared" si="24"/>
        <v>12231.678062477351</v>
      </c>
      <c r="EH10" s="70">
        <f t="shared" si="25"/>
        <v>-0.29482322506232395</v>
      </c>
      <c r="EI10" s="1">
        <f t="shared" si="26"/>
        <v>28.542723973733789</v>
      </c>
    </row>
    <row r="11" spans="1:139" x14ac:dyDescent="0.25">
      <c r="A11">
        <v>2021</v>
      </c>
      <c r="B11">
        <v>6</v>
      </c>
      <c r="D11" s="32">
        <v>0</v>
      </c>
      <c r="E11" s="1"/>
      <c r="F11" s="11">
        <v>6</v>
      </c>
      <c r="G11" s="16"/>
      <c r="H11" s="17"/>
      <c r="I11" s="17">
        <f t="shared" si="35"/>
        <v>675</v>
      </c>
      <c r="J11" s="17">
        <f t="shared" si="29"/>
        <v>825.00000000000011</v>
      </c>
      <c r="K11" s="17">
        <f>I11*$L$32/100</f>
        <v>215.91900000000001</v>
      </c>
      <c r="L11" s="17">
        <f t="shared" si="30"/>
        <v>459.08100000000002</v>
      </c>
      <c r="M11" s="17">
        <f>J11*$L$36/100</f>
        <v>206.25000000000003</v>
      </c>
      <c r="N11" s="23"/>
      <c r="O11" s="24">
        <f>$T$31*100*L11/$DF11</f>
        <v>0.16200666968586602</v>
      </c>
      <c r="P11" s="24">
        <f>$T$35*100*M11/$DF11</f>
        <v>3.6392135181710715E-2</v>
      </c>
      <c r="Q11" s="30">
        <f>$T$39*100*K11/$DF11</f>
        <v>0.17017195320633091</v>
      </c>
      <c r="R11" s="31"/>
      <c r="S11" s="30">
        <f t="shared" si="27"/>
        <v>8.5085976603165456E-2</v>
      </c>
      <c r="T11" s="30">
        <f t="shared" si="28"/>
        <v>8.1003334842933011E-2</v>
      </c>
      <c r="U11" s="30">
        <f t="shared" si="31"/>
        <v>1.8196067590855357E-2</v>
      </c>
      <c r="V11" s="10">
        <v>5</v>
      </c>
      <c r="W11" s="15"/>
      <c r="X11" s="14"/>
      <c r="Y11" s="14">
        <f t="shared" si="41"/>
        <v>675</v>
      </c>
      <c r="Z11" s="14">
        <f t="shared" si="36"/>
        <v>825.00000000000011</v>
      </c>
      <c r="AA11" s="14">
        <f>Y11*$L$31/100</f>
        <v>157.03200000000004</v>
      </c>
      <c r="AB11" s="14">
        <f t="shared" si="37"/>
        <v>517.96799999999996</v>
      </c>
      <c r="AC11" s="14">
        <f>Z11*$L$35/100</f>
        <v>412.50000000000006</v>
      </c>
      <c r="AD11" s="21"/>
      <c r="AE11" s="20">
        <f>$T$30*100*AB11/$DF11</f>
        <v>0.18278750521988202</v>
      </c>
      <c r="AF11" s="20">
        <f>$T$34*100*AC11/$DF11</f>
        <v>7.278427036342143E-2</v>
      </c>
      <c r="AG11" s="28">
        <f>$T$38*100*AA11/$DF11</f>
        <v>0.12376142051369524</v>
      </c>
      <c r="AH11" s="28"/>
      <c r="AI11" s="28">
        <f t="shared" si="32"/>
        <v>6.1880710256847618E-2</v>
      </c>
      <c r="AJ11" s="28">
        <f t="shared" si="33"/>
        <v>9.1393752609941009E-2</v>
      </c>
      <c r="AK11" s="28">
        <f t="shared" si="34"/>
        <v>3.6392135181710715E-2</v>
      </c>
      <c r="AL11" s="10">
        <v>4</v>
      </c>
      <c r="AM11" s="15"/>
      <c r="AN11" s="14"/>
      <c r="AO11" s="14">
        <f t="shared" ref="AO11:AO25" si="47">AO10</f>
        <v>337.5</v>
      </c>
      <c r="AP11" s="14">
        <f t="shared" si="42"/>
        <v>412.50000000000006</v>
      </c>
      <c r="AQ11" s="14">
        <f>AO11*$L$31/100</f>
        <v>78.51600000000002</v>
      </c>
      <c r="AR11" s="14">
        <f t="shared" si="43"/>
        <v>258.98399999999998</v>
      </c>
      <c r="AS11" s="14">
        <f>AP11*$L$35/100</f>
        <v>206.25000000000003</v>
      </c>
      <c r="AT11" s="21"/>
      <c r="AU11" s="20">
        <f>$T$30*100*AR11/$DF11</f>
        <v>9.1393752609941009E-2</v>
      </c>
      <c r="AV11" s="20">
        <f>$T$34*100*AS11/$DF11</f>
        <v>3.6392135181710715E-2</v>
      </c>
      <c r="AW11" s="28">
        <f>$T$38*100*AQ11/$DF11</f>
        <v>6.1880710256847618E-2</v>
      </c>
      <c r="AX11" s="28"/>
      <c r="AY11" s="28">
        <f t="shared" si="38"/>
        <v>3.0940355128423809E-2</v>
      </c>
      <c r="AZ11" s="28">
        <f t="shared" si="39"/>
        <v>4.5696876304970505E-2</v>
      </c>
      <c r="BA11" s="28">
        <f t="shared" si="40"/>
        <v>1.8196067590855357E-2</v>
      </c>
      <c r="BB11" s="10">
        <v>3</v>
      </c>
      <c r="BC11" s="15"/>
      <c r="BD11" s="14"/>
      <c r="BE11" s="14">
        <f>BE10</f>
        <v>225</v>
      </c>
      <c r="BF11" s="14">
        <f t="shared" ref="BF11:BF25" si="48">BF10</f>
        <v>275</v>
      </c>
      <c r="BG11" s="14">
        <f>BE11*$L$31/100</f>
        <v>52.344000000000008</v>
      </c>
      <c r="BH11" s="14">
        <f t="shared" ref="BH11:BH25" si="49">BE11-BG11</f>
        <v>172.65600000000001</v>
      </c>
      <c r="BI11" s="14">
        <f>BF11*$L$35/100</f>
        <v>137.5</v>
      </c>
      <c r="BJ11" s="21"/>
      <c r="BK11" s="20">
        <f>$T$30*100*BH11/$DF11</f>
        <v>6.0929168406627342E-2</v>
      </c>
      <c r="BL11" s="20">
        <f>$T$34*100*BI11/$DF11</f>
        <v>2.4261423454473807E-2</v>
      </c>
      <c r="BM11" s="28">
        <f>$T$38*100*BG11/$DF11</f>
        <v>4.1253806837898407E-2</v>
      </c>
      <c r="BN11" s="28"/>
      <c r="BO11" s="28">
        <f t="shared" si="44"/>
        <v>2.0626903418949204E-2</v>
      </c>
      <c r="BP11" s="28">
        <f t="shared" si="45"/>
        <v>3.0464584203313671E-2</v>
      </c>
      <c r="BQ11" s="28">
        <f t="shared" si="46"/>
        <v>1.2130711727236903E-2</v>
      </c>
      <c r="BR11" s="9">
        <v>2</v>
      </c>
      <c r="BS11" s="14"/>
      <c r="BT11" s="15"/>
      <c r="BU11" s="14">
        <f>BT10*$L$29/100</f>
        <v>225</v>
      </c>
      <c r="BV11" s="14">
        <f>BT10*(1-$L$29/100)</f>
        <v>275</v>
      </c>
      <c r="BW11" s="14">
        <f>BU11*$L$31/100</f>
        <v>52.344000000000008</v>
      </c>
      <c r="BX11" s="14">
        <f>BU11-BW11</f>
        <v>172.65600000000001</v>
      </c>
      <c r="BY11" s="14">
        <f>BV11*$L$35/100</f>
        <v>137.5</v>
      </c>
      <c r="BZ11" s="21"/>
      <c r="CA11" s="20">
        <f>$T$30*100*BX11/$DF11</f>
        <v>6.0929168406627342E-2</v>
      </c>
      <c r="CB11" s="20">
        <f>$T$34*100*BY11/$DF11</f>
        <v>2.4261423454473807E-2</v>
      </c>
      <c r="CC11" s="28">
        <f>$T$38*100*BW11/$DF11</f>
        <v>4.1253806837898407E-2</v>
      </c>
      <c r="CD11" s="28"/>
      <c r="CE11" s="28">
        <f t="shared" ref="CE11:CE25" si="50">$Z$30*CC11</f>
        <v>2.0626903418949204E-2</v>
      </c>
      <c r="CF11" s="28">
        <f t="shared" ref="CF11:CF25" si="51">$Z$31*CA11</f>
        <v>3.0464584203313671E-2</v>
      </c>
      <c r="CG11" s="28">
        <f t="shared" ref="CG11:CG25" si="52">$Z$32*CB11</f>
        <v>1.2130711727236903E-2</v>
      </c>
      <c r="CH11" s="9">
        <v>1</v>
      </c>
      <c r="CI11" s="14"/>
      <c r="CJ11" s="14">
        <f>CI10</f>
        <v>500</v>
      </c>
      <c r="CK11" s="15"/>
      <c r="CL11" s="15"/>
      <c r="CM11" s="15"/>
      <c r="CN11" s="15"/>
      <c r="CO11" s="15"/>
      <c r="CP11" s="20">
        <f>$T$28*100*CJ11/$DF11</f>
        <v>0.23526228804338237</v>
      </c>
      <c r="CQ11" s="22"/>
      <c r="CR11" s="22"/>
      <c r="CS11" s="29"/>
      <c r="CT11" s="28">
        <f>$Z$29*CP11</f>
        <v>0.11763114402169118</v>
      </c>
      <c r="CU11" s="29"/>
      <c r="CV11" s="29"/>
      <c r="CW11" s="29"/>
      <c r="CX11" s="4"/>
      <c r="CY11" s="4">
        <f t="shared" si="6"/>
        <v>3737.5</v>
      </c>
      <c r="CZ11" s="2">
        <f t="shared" si="7"/>
        <v>0.98739994000811659</v>
      </c>
      <c r="DA11" s="2">
        <f t="shared" si="8"/>
        <v>0.43832169765267059</v>
      </c>
      <c r="DB11" s="2">
        <f t="shared" si="9"/>
        <v>1.1511825164830642</v>
      </c>
      <c r="DC11" s="37">
        <f t="shared" si="10"/>
        <v>0.16378257647494765</v>
      </c>
      <c r="DD11" s="4"/>
      <c r="DE11" s="3">
        <v>81274</v>
      </c>
      <c r="DF11" s="3">
        <f t="shared" ref="DF11:DF25" si="53">DE11+CY11</f>
        <v>85011.5</v>
      </c>
      <c r="DG11" s="4"/>
      <c r="DH11" s="3">
        <f>DH10*1.03</f>
        <v>3605.0883200001972</v>
      </c>
      <c r="DI11" s="3">
        <f t="shared" si="0"/>
        <v>44357.215345623415</v>
      </c>
      <c r="DJ11" s="3">
        <f t="shared" si="11"/>
        <v>3647.0727842559641</v>
      </c>
      <c r="DK11" s="3">
        <f t="shared" si="1"/>
        <v>42900.934394240358</v>
      </c>
      <c r="DL11" s="1">
        <f t="shared" si="2"/>
        <v>1.1645890621554855</v>
      </c>
      <c r="DM11" s="1">
        <f t="shared" si="2"/>
        <v>-3.2830756846118025</v>
      </c>
      <c r="DO11" s="3">
        <f t="shared" si="12"/>
        <v>41.984464255766852</v>
      </c>
      <c r="DP11" s="3">
        <f t="shared" si="13"/>
        <v>25.998552913187503</v>
      </c>
      <c r="DQ11" s="3">
        <f t="shared" si="14"/>
        <v>7.9449979372618937</v>
      </c>
      <c r="DR11" s="3">
        <f t="shared" si="15"/>
        <v>36.011194483795741</v>
      </c>
      <c r="DS11" s="4">
        <f t="shared" si="16"/>
        <v>8.0409134053173688</v>
      </c>
      <c r="DT11" s="3">
        <f t="shared" si="17"/>
        <v>-2.0676436333463428</v>
      </c>
      <c r="DU11" s="3">
        <f t="shared" si="18"/>
        <v>44.05210788911311</v>
      </c>
      <c r="DW11" s="2">
        <f t="shared" si="19"/>
        <v>0.71286081883039365</v>
      </c>
      <c r="DX11" s="2">
        <f t="shared" si="3"/>
        <v>0.21784588373337729</v>
      </c>
      <c r="DY11" s="2">
        <f t="shared" si="20"/>
        <v>-5.6693237444345623E-2</v>
      </c>
      <c r="DZ11" s="2">
        <f t="shared" si="4"/>
        <v>0.2204758139192933</v>
      </c>
      <c r="EA11" s="2">
        <f t="shared" si="5"/>
        <v>0.22047581391929327</v>
      </c>
      <c r="EB11" s="2"/>
      <c r="EC11" s="2"/>
      <c r="ED11" s="3">
        <f t="shared" si="21"/>
        <v>3603.0206763668507</v>
      </c>
      <c r="EE11" s="3">
        <f t="shared" si="22"/>
        <v>44.052107889113358</v>
      </c>
      <c r="EF11" s="3">
        <f t="shared" si="23"/>
        <v>44331.774938687042</v>
      </c>
      <c r="EG11" s="3">
        <f t="shared" si="24"/>
        <v>11786.517160966785</v>
      </c>
      <c r="EH11" s="70">
        <f t="shared" si="25"/>
        <v>-5.7353480686617164E-2</v>
      </c>
      <c r="EI11" s="1">
        <f t="shared" si="26"/>
        <v>26.587063516559173</v>
      </c>
    </row>
    <row r="12" spans="1:139" x14ac:dyDescent="0.25">
      <c r="A12">
        <v>2022</v>
      </c>
      <c r="B12">
        <v>7</v>
      </c>
      <c r="D12" s="32">
        <v>0</v>
      </c>
      <c r="E12" s="1"/>
      <c r="F12" s="10">
        <v>7</v>
      </c>
      <c r="G12" s="15"/>
      <c r="H12" s="14"/>
      <c r="I12" s="14">
        <f t="shared" si="35"/>
        <v>675</v>
      </c>
      <c r="J12" s="14">
        <f t="shared" si="29"/>
        <v>825.00000000000011</v>
      </c>
      <c r="K12" s="14">
        <f>I12*$L$32/100</f>
        <v>215.91900000000001</v>
      </c>
      <c r="L12" s="14">
        <f t="shared" si="30"/>
        <v>459.08100000000002</v>
      </c>
      <c r="M12" s="14">
        <f>J12*$L$36/100</f>
        <v>206.25000000000003</v>
      </c>
      <c r="N12" s="21"/>
      <c r="O12" s="20">
        <f>$T$31*100*L12/$DF12</f>
        <v>0.16299553527840158</v>
      </c>
      <c r="P12" s="20">
        <f>$T$35*100*M12/$DF12</f>
        <v>3.6614267581505586E-2</v>
      </c>
      <c r="Q12" s="28">
        <f>$T$39*100*K12/$DF12</f>
        <v>0.1712106585242453</v>
      </c>
      <c r="R12" s="28"/>
      <c r="S12" s="28">
        <f t="shared" si="27"/>
        <v>8.5605329262122651E-2</v>
      </c>
      <c r="T12" s="28">
        <f t="shared" si="28"/>
        <v>8.1497767639200788E-2</v>
      </c>
      <c r="U12" s="28">
        <f t="shared" si="31"/>
        <v>1.8307133790752793E-2</v>
      </c>
      <c r="V12" s="11">
        <v>6</v>
      </c>
      <c r="W12" s="16"/>
      <c r="X12" s="17"/>
      <c r="Y12" s="17">
        <f t="shared" si="41"/>
        <v>675</v>
      </c>
      <c r="Z12" s="17">
        <f t="shared" si="36"/>
        <v>825.00000000000011</v>
      </c>
      <c r="AA12" s="17">
        <f>Y12*$L$32/100</f>
        <v>215.91900000000001</v>
      </c>
      <c r="AB12" s="17">
        <f t="shared" si="37"/>
        <v>459.08100000000002</v>
      </c>
      <c r="AC12" s="17">
        <f>Z12*$L$36/100</f>
        <v>206.25000000000003</v>
      </c>
      <c r="AD12" s="23"/>
      <c r="AE12" s="24">
        <f>$T$31*100*AB12/$DF12</f>
        <v>0.16299553527840158</v>
      </c>
      <c r="AF12" s="24">
        <f>$T$35*100*AC12/$DF12</f>
        <v>3.6614267581505586E-2</v>
      </c>
      <c r="AG12" s="30">
        <f>$T$39*100*AA12/$DF12</f>
        <v>0.1712106585242453</v>
      </c>
      <c r="AH12" s="31"/>
      <c r="AI12" s="30">
        <f t="shared" si="32"/>
        <v>8.5605329262122651E-2</v>
      </c>
      <c r="AJ12" s="30">
        <f t="shared" si="33"/>
        <v>8.1497767639200788E-2</v>
      </c>
      <c r="AK12" s="30">
        <f t="shared" si="34"/>
        <v>1.8307133790752793E-2</v>
      </c>
      <c r="AL12" s="10">
        <v>5</v>
      </c>
      <c r="AM12" s="15"/>
      <c r="AN12" s="14"/>
      <c r="AO12" s="14">
        <f t="shared" si="47"/>
        <v>337.5</v>
      </c>
      <c r="AP12" s="14">
        <f t="shared" si="42"/>
        <v>412.50000000000006</v>
      </c>
      <c r="AQ12" s="14">
        <f>AO12*$L$31/100</f>
        <v>78.51600000000002</v>
      </c>
      <c r="AR12" s="14">
        <f t="shared" si="43"/>
        <v>258.98399999999998</v>
      </c>
      <c r="AS12" s="14">
        <f>AP12*$L$35/100</f>
        <v>206.25000000000003</v>
      </c>
      <c r="AT12" s="21"/>
      <c r="AU12" s="20">
        <f>$T$30*100*AR12/$DF12</f>
        <v>9.1951607033489841E-2</v>
      </c>
      <c r="AV12" s="20">
        <f>$T$34*100*AS12/$DF12</f>
        <v>3.6614267581505586E-2</v>
      </c>
      <c r="AW12" s="28">
        <f>$T$38*100*AQ12/$DF12</f>
        <v>6.2258421281543762E-2</v>
      </c>
      <c r="AX12" s="28"/>
      <c r="AY12" s="28">
        <f t="shared" si="38"/>
        <v>3.1129210640771881E-2</v>
      </c>
      <c r="AZ12" s="28">
        <f t="shared" si="39"/>
        <v>4.597580351674492E-2</v>
      </c>
      <c r="BA12" s="28">
        <f t="shared" si="40"/>
        <v>1.8307133790752793E-2</v>
      </c>
      <c r="BB12" s="10">
        <v>4</v>
      </c>
      <c r="BC12" s="15"/>
      <c r="BD12" s="14"/>
      <c r="BE12" s="14">
        <f t="shared" ref="BE12:BE25" si="54">BE11</f>
        <v>225</v>
      </c>
      <c r="BF12" s="14">
        <f t="shared" si="48"/>
        <v>275</v>
      </c>
      <c r="BG12" s="14">
        <f>BE12*$L$31/100</f>
        <v>52.344000000000008</v>
      </c>
      <c r="BH12" s="14">
        <f t="shared" si="49"/>
        <v>172.65600000000001</v>
      </c>
      <c r="BI12" s="14">
        <f>BF12*$L$35/100</f>
        <v>137.5</v>
      </c>
      <c r="BJ12" s="21"/>
      <c r="BK12" s="20">
        <f>$T$30*100*BH12/$DF12</f>
        <v>6.1301071355659903E-2</v>
      </c>
      <c r="BL12" s="20">
        <f>$T$34*100*BI12/$DF12</f>
        <v>2.440951172100372E-2</v>
      </c>
      <c r="BM12" s="28">
        <f>$T$38*100*BG12/$DF12</f>
        <v>4.1505614187695841E-2</v>
      </c>
      <c r="BN12" s="28"/>
      <c r="BO12" s="28">
        <f t="shared" si="44"/>
        <v>2.0752807093847921E-2</v>
      </c>
      <c r="BP12" s="28">
        <f t="shared" si="45"/>
        <v>3.0650535677829951E-2</v>
      </c>
      <c r="BQ12" s="28">
        <f t="shared" si="46"/>
        <v>1.220475586050186E-2</v>
      </c>
      <c r="BR12" s="10">
        <v>3</v>
      </c>
      <c r="BS12" s="15"/>
      <c r="BT12" s="14"/>
      <c r="BU12" s="14">
        <f>BU11</f>
        <v>225</v>
      </c>
      <c r="BV12" s="14">
        <f t="shared" ref="BV12:BV25" si="55">BV11</f>
        <v>275</v>
      </c>
      <c r="BW12" s="14">
        <f>BU12*$L$31/100</f>
        <v>52.344000000000008</v>
      </c>
      <c r="BX12" s="14">
        <f t="shared" ref="BX12:BX25" si="56">BU12-BW12</f>
        <v>172.65600000000001</v>
      </c>
      <c r="BY12" s="14">
        <f>BV12*$L$35/100</f>
        <v>137.5</v>
      </c>
      <c r="BZ12" s="21"/>
      <c r="CA12" s="20">
        <f>$T$30*100*BX12/$DF12</f>
        <v>6.1301071355659903E-2</v>
      </c>
      <c r="CB12" s="20">
        <f>$T$34*100*BY12/$DF12</f>
        <v>2.440951172100372E-2</v>
      </c>
      <c r="CC12" s="28">
        <f>$T$38*100*BW12/$DF12</f>
        <v>4.1505614187695841E-2</v>
      </c>
      <c r="CD12" s="28"/>
      <c r="CE12" s="28">
        <f t="shared" si="50"/>
        <v>2.0752807093847921E-2</v>
      </c>
      <c r="CF12" s="28">
        <f t="shared" si="51"/>
        <v>3.0650535677829951E-2</v>
      </c>
      <c r="CG12" s="28">
        <f t="shared" si="52"/>
        <v>1.220475586050186E-2</v>
      </c>
      <c r="CH12" s="9">
        <v>2</v>
      </c>
      <c r="CI12" s="14"/>
      <c r="CJ12" s="15"/>
      <c r="CK12" s="14">
        <f>CJ11*$L$29/100</f>
        <v>225</v>
      </c>
      <c r="CL12" s="14">
        <f>CJ11*(1-$L$29/100)</f>
        <v>275</v>
      </c>
      <c r="CM12" s="14">
        <f>CK12*$L$31/100</f>
        <v>52.344000000000008</v>
      </c>
      <c r="CN12" s="14">
        <f>CK12-CM12</f>
        <v>172.65600000000001</v>
      </c>
      <c r="CO12" s="14">
        <f>CL12*$L$35/100</f>
        <v>137.5</v>
      </c>
      <c r="CP12" s="21"/>
      <c r="CQ12" s="20">
        <f>$T$30*100*CN12/$DF12</f>
        <v>6.1301071355659903E-2</v>
      </c>
      <c r="CR12" s="20">
        <f>$T$34*100*CO12/$DF12</f>
        <v>2.440951172100372E-2</v>
      </c>
      <c r="CS12" s="28">
        <f>$T$38*100*CM12/$DF12</f>
        <v>4.1505614187695841E-2</v>
      </c>
      <c r="CT12" s="28"/>
      <c r="CU12" s="28">
        <f t="shared" ref="CU12:CU25" si="57">$Z$30*CS12</f>
        <v>2.0752807093847921E-2</v>
      </c>
      <c r="CV12" s="28">
        <f t="shared" ref="CV12:CV25" si="58">$Z$31*CQ12</f>
        <v>3.0650535677829951E-2</v>
      </c>
      <c r="CW12" s="28">
        <f t="shared" ref="CW12:CW25" si="59">$Z$32*CR12</f>
        <v>1.220475586050186E-2</v>
      </c>
      <c r="CX12" s="5"/>
      <c r="CY12" s="4">
        <f t="shared" si="6"/>
        <v>3393.75</v>
      </c>
      <c r="CZ12" s="2">
        <f t="shared" si="7"/>
        <v>0.78491722956480037</v>
      </c>
      <c r="DA12" s="2">
        <f t="shared" si="8"/>
        <v>0.52919658089312183</v>
      </c>
      <c r="DB12" s="2">
        <f t="shared" si="9"/>
        <v>1.186253486122083</v>
      </c>
      <c r="DC12" s="37">
        <f t="shared" si="10"/>
        <v>0.40133625655728267</v>
      </c>
      <c r="DD12" s="4"/>
      <c r="DE12" s="3">
        <v>81102</v>
      </c>
      <c r="DF12" s="3">
        <f t="shared" si="53"/>
        <v>84495.75</v>
      </c>
      <c r="DG12" s="4"/>
      <c r="DH12" s="3">
        <f t="shared" ref="DH12:DH25" si="60">DH11*1.03</f>
        <v>3713.2409696002032</v>
      </c>
      <c r="DI12" s="3">
        <f t="shared" si="0"/>
        <v>45784.82613992507</v>
      </c>
      <c r="DJ12" s="3">
        <f t="shared" si="11"/>
        <v>3757.8182192279251</v>
      </c>
      <c r="DK12" s="3">
        <f t="shared" si="1"/>
        <v>44473.458360070472</v>
      </c>
      <c r="DL12" s="1">
        <f t="shared" si="2"/>
        <v>1.2004943927062639</v>
      </c>
      <c r="DM12" s="1">
        <f t="shared" si="2"/>
        <v>-2.864197356230791</v>
      </c>
      <c r="DO12" s="3">
        <f t="shared" si="12"/>
        <v>44.577249627721812</v>
      </c>
      <c r="DP12" s="3">
        <f t="shared" si="13"/>
        <v>24.691004095389061</v>
      </c>
      <c r="DQ12" s="3">
        <f t="shared" si="14"/>
        <v>9.8834640295694882</v>
      </c>
      <c r="DR12" s="3">
        <f t="shared" si="15"/>
        <v>29.495762658445141</v>
      </c>
      <c r="DS12" s="4">
        <f t="shared" si="16"/>
        <v>10.002781502763485</v>
      </c>
      <c r="DT12" s="3">
        <f t="shared" si="17"/>
        <v>5.0787054665134086</v>
      </c>
      <c r="DU12" s="3">
        <f t="shared" si="18"/>
        <v>39.498544161208628</v>
      </c>
      <c r="DW12" s="2">
        <f t="shared" si="19"/>
        <v>0.65705690522896121</v>
      </c>
      <c r="DX12" s="2">
        <f t="shared" si="3"/>
        <v>0.26301070070388155</v>
      </c>
      <c r="DY12" s="2">
        <f t="shared" si="20"/>
        <v>0.13515037636804239</v>
      </c>
      <c r="DZ12" s="2">
        <f t="shared" si="4"/>
        <v>0.26618588018924028</v>
      </c>
      <c r="EA12" s="2">
        <f t="shared" si="5"/>
        <v>0.26618588018924028</v>
      </c>
      <c r="EB12" s="2"/>
      <c r="EC12" s="2"/>
      <c r="ED12" s="3">
        <f t="shared" si="21"/>
        <v>3718.3196750667166</v>
      </c>
      <c r="EE12" s="3">
        <f t="shared" si="22"/>
        <v>39.498544161208429</v>
      </c>
      <c r="EF12" s="3">
        <f t="shared" si="23"/>
        <v>45847.447351072929</v>
      </c>
      <c r="EG12" s="3">
        <f t="shared" si="24"/>
        <v>11638.613380834897</v>
      </c>
      <c r="EH12" s="70">
        <f t="shared" si="25"/>
        <v>0.13677284905806442</v>
      </c>
      <c r="EI12" s="1">
        <f t="shared" si="26"/>
        <v>25.385521012136632</v>
      </c>
    </row>
    <row r="13" spans="1:139" x14ac:dyDescent="0.25">
      <c r="A13">
        <v>2023</v>
      </c>
      <c r="B13">
        <v>8</v>
      </c>
      <c r="D13" s="32">
        <v>0</v>
      </c>
      <c r="E13" s="1"/>
      <c r="F13" s="10">
        <v>8</v>
      </c>
      <c r="G13" s="15"/>
      <c r="H13" s="14"/>
      <c r="I13" s="14">
        <f t="shared" si="35"/>
        <v>675</v>
      </c>
      <c r="J13" s="14">
        <f t="shared" si="29"/>
        <v>825.00000000000011</v>
      </c>
      <c r="K13" s="14">
        <f>I13*$L$32/100</f>
        <v>215.91900000000001</v>
      </c>
      <c r="L13" s="14">
        <f t="shared" si="30"/>
        <v>459.08100000000002</v>
      </c>
      <c r="M13" s="14">
        <f>J13*$L$36/100</f>
        <v>206.25000000000003</v>
      </c>
      <c r="N13" s="21"/>
      <c r="O13" s="20">
        <f>$T$31*100*L13/$DF13</f>
        <v>0.16355324117026221</v>
      </c>
      <c r="P13" s="20">
        <f>$T$35*100*M13/$DF13</f>
        <v>3.6739547042206694E-2</v>
      </c>
      <c r="Q13" s="28">
        <f>$T$39*100*K13/$DF13</f>
        <v>0.17179647330036918</v>
      </c>
      <c r="R13" s="28"/>
      <c r="S13" s="28">
        <f t="shared" si="27"/>
        <v>8.589823665018459E-2</v>
      </c>
      <c r="T13" s="28">
        <f t="shared" si="28"/>
        <v>8.1776620585131105E-2</v>
      </c>
      <c r="U13" s="28">
        <f t="shared" si="31"/>
        <v>1.8369773521103347E-2</v>
      </c>
      <c r="V13" s="10">
        <v>7</v>
      </c>
      <c r="W13" s="15"/>
      <c r="X13" s="14"/>
      <c r="Y13" s="14">
        <f t="shared" si="41"/>
        <v>675</v>
      </c>
      <c r="Z13" s="14">
        <f t="shared" si="36"/>
        <v>825.00000000000011</v>
      </c>
      <c r="AA13" s="14">
        <f>Y13*$L$32/100</f>
        <v>215.91900000000001</v>
      </c>
      <c r="AB13" s="14">
        <f t="shared" si="37"/>
        <v>459.08100000000002</v>
      </c>
      <c r="AC13" s="14">
        <f>Z13*$L$36/100</f>
        <v>206.25000000000003</v>
      </c>
      <c r="AD13" s="21"/>
      <c r="AE13" s="20">
        <f>$T$31*100*AB13/$DF13</f>
        <v>0.16355324117026221</v>
      </c>
      <c r="AF13" s="20">
        <f>$T$35*100*AC13/$DF13</f>
        <v>3.6739547042206694E-2</v>
      </c>
      <c r="AG13" s="28">
        <f>$T$39*100*AA13/$DF13</f>
        <v>0.17179647330036918</v>
      </c>
      <c r="AH13" s="28"/>
      <c r="AI13" s="28">
        <f t="shared" si="32"/>
        <v>8.589823665018459E-2</v>
      </c>
      <c r="AJ13" s="28">
        <f t="shared" si="33"/>
        <v>8.1776620585131105E-2</v>
      </c>
      <c r="AK13" s="28">
        <f t="shared" si="34"/>
        <v>1.8369773521103347E-2</v>
      </c>
      <c r="AL13" s="11">
        <v>6</v>
      </c>
      <c r="AM13" s="16"/>
      <c r="AN13" s="17"/>
      <c r="AO13" s="17">
        <f t="shared" si="47"/>
        <v>337.5</v>
      </c>
      <c r="AP13" s="17">
        <f t="shared" si="42"/>
        <v>412.50000000000006</v>
      </c>
      <c r="AQ13" s="17">
        <f>AO13*$L$32/100</f>
        <v>107.95950000000001</v>
      </c>
      <c r="AR13" s="17">
        <f t="shared" si="43"/>
        <v>229.54050000000001</v>
      </c>
      <c r="AS13" s="17">
        <f>AP13*$L$36/100</f>
        <v>103.12500000000001</v>
      </c>
      <c r="AT13" s="23"/>
      <c r="AU13" s="24">
        <f>$T$31*100*AR13/$DF13</f>
        <v>8.1776620585131105E-2</v>
      </c>
      <c r="AV13" s="24">
        <f>$T$35*100*AS13/$DF13</f>
        <v>1.8369773521103347E-2</v>
      </c>
      <c r="AW13" s="30">
        <f>$T$39*100*AQ13/$DF13</f>
        <v>8.589823665018459E-2</v>
      </c>
      <c r="AX13" s="31"/>
      <c r="AY13" s="30">
        <f t="shared" si="38"/>
        <v>4.2949118325092295E-2</v>
      </c>
      <c r="AZ13" s="30">
        <f t="shared" si="39"/>
        <v>4.0888310292565552E-2</v>
      </c>
      <c r="BA13" s="30">
        <f t="shared" si="40"/>
        <v>9.1848867605516735E-3</v>
      </c>
      <c r="BB13" s="10">
        <v>5</v>
      </c>
      <c r="BC13" s="15"/>
      <c r="BD13" s="14"/>
      <c r="BE13" s="14">
        <f t="shared" si="54"/>
        <v>225</v>
      </c>
      <c r="BF13" s="14">
        <f t="shared" si="48"/>
        <v>275</v>
      </c>
      <c r="BG13" s="14">
        <f>BE13*$L$31/100</f>
        <v>52.344000000000008</v>
      </c>
      <c r="BH13" s="14">
        <f t="shared" si="49"/>
        <v>172.65600000000001</v>
      </c>
      <c r="BI13" s="14">
        <f>BF13*$L$35/100</f>
        <v>137.5</v>
      </c>
      <c r="BJ13" s="21"/>
      <c r="BK13" s="20">
        <f>$T$30*100*BH13/$DF13</f>
        <v>6.1510819239944128E-2</v>
      </c>
      <c r="BL13" s="20">
        <f>$T$34*100*BI13/$DF13</f>
        <v>2.4493031361471126E-2</v>
      </c>
      <c r="BM13" s="28">
        <f>$T$38*100*BG13/$DF13</f>
        <v>4.16476298909986E-2</v>
      </c>
      <c r="BN13" s="28"/>
      <c r="BO13" s="28">
        <f t="shared" si="44"/>
        <v>2.08238149454993E-2</v>
      </c>
      <c r="BP13" s="28">
        <f t="shared" si="45"/>
        <v>3.0755409619972064E-2</v>
      </c>
      <c r="BQ13" s="28">
        <f t="shared" si="46"/>
        <v>1.2246515680735563E-2</v>
      </c>
      <c r="BR13" s="10">
        <v>4</v>
      </c>
      <c r="BS13" s="15"/>
      <c r="BT13" s="14"/>
      <c r="BU13" s="14">
        <f t="shared" ref="BU13:BU25" si="61">BU12</f>
        <v>225</v>
      </c>
      <c r="BV13" s="14">
        <f t="shared" si="55"/>
        <v>275</v>
      </c>
      <c r="BW13" s="14">
        <f>BU13*$L$31/100</f>
        <v>52.344000000000008</v>
      </c>
      <c r="BX13" s="14">
        <f t="shared" si="56"/>
        <v>172.65600000000001</v>
      </c>
      <c r="BY13" s="14">
        <f>BV13*$L$35/100</f>
        <v>137.5</v>
      </c>
      <c r="BZ13" s="21"/>
      <c r="CA13" s="20">
        <f>$T$30*100*BX13/$DF13</f>
        <v>6.1510819239944128E-2</v>
      </c>
      <c r="CB13" s="20">
        <f>$T$34*100*BY13/$DF13</f>
        <v>2.4493031361471126E-2</v>
      </c>
      <c r="CC13" s="28">
        <f>$T$38*100*BW13/$DF13</f>
        <v>4.16476298909986E-2</v>
      </c>
      <c r="CD13" s="28"/>
      <c r="CE13" s="28">
        <f t="shared" si="50"/>
        <v>2.08238149454993E-2</v>
      </c>
      <c r="CF13" s="28">
        <f t="shared" si="51"/>
        <v>3.0755409619972064E-2</v>
      </c>
      <c r="CG13" s="28">
        <f t="shared" si="52"/>
        <v>1.2246515680735563E-2</v>
      </c>
      <c r="CH13" s="10">
        <v>3</v>
      </c>
      <c r="CI13" s="15"/>
      <c r="CJ13" s="14"/>
      <c r="CK13" s="14">
        <f>CK12</f>
        <v>225</v>
      </c>
      <c r="CL13" s="14">
        <f t="shared" ref="CL13:CL25" si="62">CL12</f>
        <v>275</v>
      </c>
      <c r="CM13" s="14">
        <f>CK13*$L$31/100</f>
        <v>52.344000000000008</v>
      </c>
      <c r="CN13" s="14">
        <f t="shared" ref="CN13:CN25" si="63">CK13-CM13</f>
        <v>172.65600000000001</v>
      </c>
      <c r="CO13" s="14">
        <f>CL13*$L$35/100</f>
        <v>137.5</v>
      </c>
      <c r="CP13" s="21"/>
      <c r="CQ13" s="20">
        <f>$T$30*100*CN13/$DF13</f>
        <v>6.1510819239944128E-2</v>
      </c>
      <c r="CR13" s="20">
        <f>$T$34*100*CO13/$DF13</f>
        <v>2.4493031361471126E-2</v>
      </c>
      <c r="CS13" s="28">
        <f>$T$38*100*CM13/$DF13</f>
        <v>4.16476298909986E-2</v>
      </c>
      <c r="CT13" s="28"/>
      <c r="CU13" s="28">
        <f t="shared" si="57"/>
        <v>2.08238149454993E-2</v>
      </c>
      <c r="CV13" s="28">
        <f t="shared" si="58"/>
        <v>3.0755409619972064E-2</v>
      </c>
      <c r="CW13" s="28">
        <f t="shared" si="59"/>
        <v>1.2246515680735563E-2</v>
      </c>
      <c r="CX13" s="4"/>
      <c r="CY13" s="4">
        <f t="shared" si="6"/>
        <v>3290.625</v>
      </c>
      <c r="CZ13" s="2">
        <f t="shared" si="7"/>
        <v>0.75874352233541797</v>
      </c>
      <c r="DA13" s="2">
        <f t="shared" si="8"/>
        <v>0.55443407292391866</v>
      </c>
      <c r="DB13" s="2">
        <f t="shared" si="9"/>
        <v>1.211022870553587</v>
      </c>
      <c r="DC13" s="37">
        <f t="shared" si="10"/>
        <v>0.45227934821816906</v>
      </c>
      <c r="DD13" s="4"/>
      <c r="DE13" s="3">
        <v>80917</v>
      </c>
      <c r="DF13" s="3">
        <f t="shared" si="53"/>
        <v>84207.625</v>
      </c>
      <c r="DG13" s="4"/>
      <c r="DH13" s="3">
        <f t="shared" si="60"/>
        <v>3824.6381986882093</v>
      </c>
      <c r="DI13" s="3">
        <f t="shared" si="0"/>
        <v>47266.188794545138</v>
      </c>
      <c r="DJ13" s="3">
        <f t="shared" si="11"/>
        <v>3871.5232304477263</v>
      </c>
      <c r="DK13" s="3">
        <f t="shared" si="1"/>
        <v>45975.922375767354</v>
      </c>
      <c r="DL13" s="1">
        <f t="shared" si="2"/>
        <v>1.2258684174518253</v>
      </c>
      <c r="DM13" s="1">
        <f t="shared" si="2"/>
        <v>-2.7297872997255279</v>
      </c>
      <c r="DO13" s="3">
        <f t="shared" si="12"/>
        <v>46.885031759517005</v>
      </c>
      <c r="DP13" s="3">
        <f t="shared" si="13"/>
        <v>25.41998782875002</v>
      </c>
      <c r="DQ13" s="3">
        <f t="shared" si="14"/>
        <v>10.668126833591199</v>
      </c>
      <c r="DR13" s="3">
        <f t="shared" si="15"/>
        <v>29.374931726733045</v>
      </c>
      <c r="DS13" s="4">
        <f t="shared" si="16"/>
        <v>10.796917097175799</v>
      </c>
      <c r="DT13" s="3">
        <f t="shared" si="17"/>
        <v>6.7131829356081738</v>
      </c>
      <c r="DU13" s="3">
        <f t="shared" si="18"/>
        <v>40.171848823908846</v>
      </c>
      <c r="DW13" s="2">
        <f t="shared" si="19"/>
        <v>0.65658879762966837</v>
      </c>
      <c r="DX13" s="2">
        <f t="shared" si="3"/>
        <v>0.27555373424318758</v>
      </c>
      <c r="DY13" s="2">
        <f t="shared" si="20"/>
        <v>0.17339900953743803</v>
      </c>
      <c r="DZ13" s="2">
        <f t="shared" si="4"/>
        <v>0.27888033868073109</v>
      </c>
      <c r="EA13" s="2">
        <f t="shared" si="5"/>
        <v>0.27888033868073103</v>
      </c>
      <c r="EB13" s="2"/>
      <c r="EC13" s="2"/>
      <c r="ED13" s="3">
        <f t="shared" si="21"/>
        <v>3831.3513816238174</v>
      </c>
      <c r="EE13" s="3">
        <f t="shared" si="22"/>
        <v>40.171848823908931</v>
      </c>
      <c r="EF13" s="3">
        <f t="shared" si="23"/>
        <v>47349.152608522527</v>
      </c>
      <c r="EG13" s="3">
        <f t="shared" si="24"/>
        <v>12207.969253229685</v>
      </c>
      <c r="EH13" s="70">
        <f t="shared" si="25"/>
        <v>0.17552465323154021</v>
      </c>
      <c r="EI13" s="1">
        <f t="shared" si="26"/>
        <v>25.782867444669609</v>
      </c>
    </row>
    <row r="14" spans="1:139" x14ac:dyDescent="0.25">
      <c r="A14">
        <v>2024</v>
      </c>
      <c r="B14">
        <v>9</v>
      </c>
      <c r="D14" s="32">
        <v>0</v>
      </c>
      <c r="E14" s="1"/>
      <c r="F14" s="10">
        <v>9</v>
      </c>
      <c r="G14" s="15"/>
      <c r="H14" s="14"/>
      <c r="I14" s="14">
        <f t="shared" si="35"/>
        <v>675</v>
      </c>
      <c r="J14" s="14">
        <f t="shared" si="29"/>
        <v>825.00000000000011</v>
      </c>
      <c r="K14" s="14">
        <f>I14*$L$32/100</f>
        <v>215.91900000000001</v>
      </c>
      <c r="L14" s="14">
        <f t="shared" si="30"/>
        <v>459.08100000000002</v>
      </c>
      <c r="M14" s="14">
        <f>J14*$L$36/100</f>
        <v>206.25000000000003</v>
      </c>
      <c r="N14" s="21"/>
      <c r="O14" s="20">
        <f>$T$31*100*L14/$DF14</f>
        <v>0.16407298589632285</v>
      </c>
      <c r="P14" s="20">
        <f>$T$35*100*M14/$DF14</f>
        <v>3.685629915103935E-2</v>
      </c>
      <c r="Q14" s="28">
        <f>$T$39*100*K14/$DF14</f>
        <v>0.17234241363340566</v>
      </c>
      <c r="R14" s="28"/>
      <c r="S14" s="28">
        <f t="shared" si="27"/>
        <v>8.6171206816702831E-2</v>
      </c>
      <c r="T14" s="28">
        <f t="shared" si="28"/>
        <v>8.2036492948161427E-2</v>
      </c>
      <c r="U14" s="28">
        <f t="shared" si="31"/>
        <v>1.8428149575519675E-2</v>
      </c>
      <c r="V14" s="10">
        <v>8</v>
      </c>
      <c r="W14" s="15"/>
      <c r="X14" s="14"/>
      <c r="Y14" s="14">
        <f t="shared" si="41"/>
        <v>675</v>
      </c>
      <c r="Z14" s="14">
        <f t="shared" si="36"/>
        <v>825.00000000000011</v>
      </c>
      <c r="AA14" s="14">
        <f>Y14*$L$32/100</f>
        <v>215.91900000000001</v>
      </c>
      <c r="AB14" s="14">
        <f t="shared" si="37"/>
        <v>459.08100000000002</v>
      </c>
      <c r="AC14" s="14">
        <f>Z14*$L$36/100</f>
        <v>206.25000000000003</v>
      </c>
      <c r="AD14" s="21"/>
      <c r="AE14" s="20">
        <f>$T$31*100*AB14/$DF14</f>
        <v>0.16407298589632285</v>
      </c>
      <c r="AF14" s="20">
        <f>$T$35*100*AC14/$DF14</f>
        <v>3.685629915103935E-2</v>
      </c>
      <c r="AG14" s="28">
        <f>$T$39*100*AA14/$DF14</f>
        <v>0.17234241363340566</v>
      </c>
      <c r="AH14" s="28"/>
      <c r="AI14" s="28">
        <f t="shared" si="32"/>
        <v>8.6171206816702831E-2</v>
      </c>
      <c r="AJ14" s="28">
        <f t="shared" si="33"/>
        <v>8.2036492948161427E-2</v>
      </c>
      <c r="AK14" s="28">
        <f t="shared" si="34"/>
        <v>1.8428149575519675E-2</v>
      </c>
      <c r="AL14" s="10">
        <v>7</v>
      </c>
      <c r="AM14" s="15"/>
      <c r="AN14" s="14"/>
      <c r="AO14" s="14">
        <f t="shared" si="47"/>
        <v>337.5</v>
      </c>
      <c r="AP14" s="14">
        <f t="shared" si="42"/>
        <v>412.50000000000006</v>
      </c>
      <c r="AQ14" s="14">
        <f>AO14*$L$32/100</f>
        <v>107.95950000000001</v>
      </c>
      <c r="AR14" s="14">
        <f t="shared" si="43"/>
        <v>229.54050000000001</v>
      </c>
      <c r="AS14" s="14">
        <f>AP14*$L$36/100</f>
        <v>103.12500000000001</v>
      </c>
      <c r="AT14" s="21"/>
      <c r="AU14" s="20">
        <f>$T$31*100*AR14/$DF14</f>
        <v>8.2036492948161427E-2</v>
      </c>
      <c r="AV14" s="20">
        <f>$T$35*100*AS14/$DF14</f>
        <v>1.8428149575519675E-2</v>
      </c>
      <c r="AW14" s="28">
        <f>$T$39*100*AQ14/$DF14</f>
        <v>8.6171206816702831E-2</v>
      </c>
      <c r="AX14" s="28"/>
      <c r="AY14" s="28">
        <f t="shared" si="38"/>
        <v>4.3085603408351415E-2</v>
      </c>
      <c r="AZ14" s="28">
        <f t="shared" si="39"/>
        <v>4.1018246474080713E-2</v>
      </c>
      <c r="BA14" s="28">
        <f t="shared" si="40"/>
        <v>9.2140747877598374E-3</v>
      </c>
      <c r="BB14" s="11">
        <v>6</v>
      </c>
      <c r="BC14" s="16"/>
      <c r="BD14" s="17"/>
      <c r="BE14" s="17">
        <f t="shared" si="54"/>
        <v>225</v>
      </c>
      <c r="BF14" s="17">
        <f t="shared" si="48"/>
        <v>275</v>
      </c>
      <c r="BG14" s="17">
        <f>BE14*$L$32/100</f>
        <v>71.973000000000013</v>
      </c>
      <c r="BH14" s="17">
        <f t="shared" si="49"/>
        <v>153.02699999999999</v>
      </c>
      <c r="BI14" s="17">
        <f>BF14*$L$36/100</f>
        <v>68.75</v>
      </c>
      <c r="BJ14" s="23"/>
      <c r="BK14" s="24">
        <f>$T$31*100*BH14/$DF14</f>
        <v>5.4690995298774282E-2</v>
      </c>
      <c r="BL14" s="24">
        <f>$T$35*100*BI14/$DF14</f>
        <v>1.2285433050346449E-2</v>
      </c>
      <c r="BM14" s="30">
        <f>$T$39*100*BG14/$DF14</f>
        <v>5.7447471211135227E-2</v>
      </c>
      <c r="BN14" s="31"/>
      <c r="BO14" s="30">
        <f t="shared" si="44"/>
        <v>2.8723735605567614E-2</v>
      </c>
      <c r="BP14" s="30">
        <f t="shared" si="45"/>
        <v>2.7345497649387141E-2</v>
      </c>
      <c r="BQ14" s="30">
        <f t="shared" si="46"/>
        <v>6.1427165251732247E-3</v>
      </c>
      <c r="BR14" s="10">
        <v>5</v>
      </c>
      <c r="BS14" s="15"/>
      <c r="BT14" s="14"/>
      <c r="BU14" s="14">
        <f t="shared" si="61"/>
        <v>225</v>
      </c>
      <c r="BV14" s="14">
        <f t="shared" si="55"/>
        <v>275</v>
      </c>
      <c r="BW14" s="14">
        <f>BU14*$L$31/100</f>
        <v>52.344000000000008</v>
      </c>
      <c r="BX14" s="14">
        <f t="shared" si="56"/>
        <v>172.65600000000001</v>
      </c>
      <c r="BY14" s="14">
        <f>BV14*$L$35/100</f>
        <v>137.5</v>
      </c>
      <c r="BZ14" s="21"/>
      <c r="CA14" s="20">
        <f>$T$30*100*BX14/$DF14</f>
        <v>6.1706290290636123E-2</v>
      </c>
      <c r="CB14" s="20">
        <f>$T$34*100*BY14/$DF14</f>
        <v>2.4570866100692899E-2</v>
      </c>
      <c r="CC14" s="28">
        <f>$T$38*100*BW14/$DF14</f>
        <v>4.1779979062643802E-2</v>
      </c>
      <c r="CD14" s="28"/>
      <c r="CE14" s="28">
        <f t="shared" si="50"/>
        <v>2.0889989531321901E-2</v>
      </c>
      <c r="CF14" s="28">
        <f t="shared" si="51"/>
        <v>3.0853145145318062E-2</v>
      </c>
      <c r="CG14" s="28">
        <f t="shared" si="52"/>
        <v>1.2285433050346449E-2</v>
      </c>
      <c r="CH14" s="10">
        <v>4</v>
      </c>
      <c r="CI14" s="15"/>
      <c r="CJ14" s="14"/>
      <c r="CK14" s="14">
        <f t="shared" ref="CK14:CK25" si="64">CK13</f>
        <v>225</v>
      </c>
      <c r="CL14" s="14">
        <f t="shared" si="62"/>
        <v>275</v>
      </c>
      <c r="CM14" s="14">
        <f>CK14*$L$31/100</f>
        <v>52.344000000000008</v>
      </c>
      <c r="CN14" s="14">
        <f t="shared" si="63"/>
        <v>172.65600000000001</v>
      </c>
      <c r="CO14" s="14">
        <f>CL14*$L$35/100</f>
        <v>137.5</v>
      </c>
      <c r="CP14" s="21"/>
      <c r="CQ14" s="20">
        <f>$T$30*100*CN14/$DF14</f>
        <v>6.1706290290636123E-2</v>
      </c>
      <c r="CR14" s="20">
        <f>$T$34*100*CO14/$DF14</f>
        <v>2.4570866100692899E-2</v>
      </c>
      <c r="CS14" s="28">
        <f>$T$38*100*CM14/$DF14</f>
        <v>4.1779979062643802E-2</v>
      </c>
      <c r="CT14" s="28"/>
      <c r="CU14" s="28">
        <f t="shared" si="57"/>
        <v>2.0889989531321901E-2</v>
      </c>
      <c r="CV14" s="28">
        <f t="shared" si="58"/>
        <v>3.0853145145318062E-2</v>
      </c>
      <c r="CW14" s="28">
        <f t="shared" si="59"/>
        <v>1.2285433050346449E-2</v>
      </c>
      <c r="CX14" s="4"/>
      <c r="CY14" s="4">
        <f t="shared" si="6"/>
        <v>3221.875</v>
      </c>
      <c r="CZ14" s="2">
        <f t="shared" si="7"/>
        <v>0.74185395375018437</v>
      </c>
      <c r="DA14" s="2">
        <f t="shared" si="8"/>
        <v>0.5718634634199371</v>
      </c>
      <c r="DB14" s="2">
        <f t="shared" si="9"/>
        <v>1.2287221720049974</v>
      </c>
      <c r="DC14" s="37">
        <f t="shared" si="10"/>
        <v>0.48686821825481308</v>
      </c>
      <c r="DD14" s="4"/>
      <c r="DE14" s="3">
        <v>80719</v>
      </c>
      <c r="DF14" s="3">
        <f t="shared" si="53"/>
        <v>83940.875</v>
      </c>
      <c r="DG14" s="4"/>
      <c r="DH14" s="3">
        <f t="shared" si="60"/>
        <v>3939.3773446488558</v>
      </c>
      <c r="DI14" s="3">
        <f t="shared" si="0"/>
        <v>48803.594502519307</v>
      </c>
      <c r="DJ14" s="3">
        <f t="shared" si="11"/>
        <v>3988.3834969808477</v>
      </c>
      <c r="DK14" s="3">
        <f t="shared" si="1"/>
        <v>47514.199690923495</v>
      </c>
      <c r="DL14" s="1">
        <f t="shared" si="2"/>
        <v>1.2440075688245678</v>
      </c>
      <c r="DM14" s="1">
        <f t="shared" si="2"/>
        <v>-2.642007878188668</v>
      </c>
      <c r="DO14" s="3">
        <f t="shared" si="12"/>
        <v>49.006152331991871</v>
      </c>
      <c r="DP14" s="3">
        <f t="shared" si="13"/>
        <v>26.198044331688067</v>
      </c>
      <c r="DQ14" s="3">
        <f t="shared" si="14"/>
        <v>11.335629676151028</v>
      </c>
      <c r="DR14" s="3">
        <f t="shared" si="15"/>
        <v>29.587980663072283</v>
      </c>
      <c r="DS14" s="4">
        <f t="shared" si="16"/>
        <v>11.472478324152849</v>
      </c>
      <c r="DT14" s="3">
        <f t="shared" si="17"/>
        <v>7.9456933447668128</v>
      </c>
      <c r="DU14" s="3">
        <f t="shared" si="18"/>
        <v>41.060458987225132</v>
      </c>
      <c r="DW14" s="2">
        <f t="shared" si="19"/>
        <v>0.65685870858506035</v>
      </c>
      <c r="DX14" s="2">
        <f t="shared" si="3"/>
        <v>0.28421614131970874</v>
      </c>
      <c r="DY14" s="2">
        <f t="shared" si="20"/>
        <v>0.19922089615458471</v>
      </c>
      <c r="DZ14" s="2">
        <f t="shared" si="4"/>
        <v>0.28764732210022836</v>
      </c>
      <c r="EA14" s="2">
        <f t="shared" si="5"/>
        <v>0.28764732210022836</v>
      </c>
      <c r="EB14" s="2"/>
      <c r="EC14" s="2"/>
      <c r="ED14" s="3">
        <f t="shared" si="21"/>
        <v>3947.3230379936226</v>
      </c>
      <c r="EE14" s="3">
        <f t="shared" si="22"/>
        <v>41.060458987225047</v>
      </c>
      <c r="EF14" s="3">
        <f t="shared" si="23"/>
        <v>48902.030971563356</v>
      </c>
      <c r="EG14" s="3">
        <f t="shared" si="24"/>
        <v>12744.274370428724</v>
      </c>
      <c r="EH14" s="70">
        <f t="shared" si="25"/>
        <v>0.20169921918142819</v>
      </c>
      <c r="EI14" s="1">
        <f t="shared" si="26"/>
        <v>26.060828389396647</v>
      </c>
    </row>
    <row r="15" spans="1:139" x14ac:dyDescent="0.25">
      <c r="A15">
        <v>2025</v>
      </c>
      <c r="B15">
        <v>10</v>
      </c>
      <c r="D15" s="32">
        <v>0</v>
      </c>
      <c r="E15" s="1"/>
      <c r="F15" s="10">
        <v>10</v>
      </c>
      <c r="G15" s="15"/>
      <c r="H15" s="14"/>
      <c r="I15" s="14">
        <f t="shared" si="35"/>
        <v>675</v>
      </c>
      <c r="J15" s="14">
        <f t="shared" si="29"/>
        <v>825.00000000000011</v>
      </c>
      <c r="K15" s="14">
        <f>I15*$L$32/100</f>
        <v>215.91900000000001</v>
      </c>
      <c r="L15" s="14">
        <f t="shared" si="30"/>
        <v>459.08100000000002</v>
      </c>
      <c r="M15" s="14">
        <f>J15*$L$36/100</f>
        <v>206.25000000000003</v>
      </c>
      <c r="N15" s="21"/>
      <c r="O15" s="20">
        <f>$T$31*100*L15/$DF15</f>
        <v>0.16462555638730383</v>
      </c>
      <c r="P15" s="20">
        <f>$T$35*100*M15/$DF15</f>
        <v>3.6980425028351666E-2</v>
      </c>
      <c r="Q15" s="28">
        <f>$T$39*100*K15/$DF15</f>
        <v>0.17292283417977417</v>
      </c>
      <c r="R15" s="28"/>
      <c r="S15" s="28">
        <f t="shared" si="27"/>
        <v>8.6461417089887083E-2</v>
      </c>
      <c r="T15" s="28">
        <f t="shared" si="28"/>
        <v>8.2312778193651917E-2</v>
      </c>
      <c r="U15" s="28">
        <f t="shared" si="31"/>
        <v>1.8490212514175833E-2</v>
      </c>
      <c r="V15" s="10">
        <v>9</v>
      </c>
      <c r="W15" s="15"/>
      <c r="X15" s="14"/>
      <c r="Y15" s="14">
        <f t="shared" si="41"/>
        <v>675</v>
      </c>
      <c r="Z15" s="14">
        <f t="shared" si="36"/>
        <v>825.00000000000011</v>
      </c>
      <c r="AA15" s="14">
        <f>Y15*$L$32/100</f>
        <v>215.91900000000001</v>
      </c>
      <c r="AB15" s="14">
        <f t="shared" si="37"/>
        <v>459.08100000000002</v>
      </c>
      <c r="AC15" s="14">
        <f>Z15*$L$36/100</f>
        <v>206.25000000000003</v>
      </c>
      <c r="AD15" s="21"/>
      <c r="AE15" s="20">
        <f>$T$31*100*AB15/$DF15</f>
        <v>0.16462555638730383</v>
      </c>
      <c r="AF15" s="20">
        <f>$T$35*100*AC15/$DF15</f>
        <v>3.6980425028351666E-2</v>
      </c>
      <c r="AG15" s="28">
        <f>$T$39*100*AA15/$DF15</f>
        <v>0.17292283417977417</v>
      </c>
      <c r="AH15" s="28"/>
      <c r="AI15" s="28">
        <f t="shared" si="32"/>
        <v>8.6461417089887083E-2</v>
      </c>
      <c r="AJ15" s="28">
        <f t="shared" si="33"/>
        <v>8.2312778193651917E-2</v>
      </c>
      <c r="AK15" s="28">
        <f t="shared" si="34"/>
        <v>1.8490212514175833E-2</v>
      </c>
      <c r="AL15" s="10">
        <v>8</v>
      </c>
      <c r="AM15" s="15"/>
      <c r="AN15" s="14"/>
      <c r="AO15" s="14">
        <f t="shared" si="47"/>
        <v>337.5</v>
      </c>
      <c r="AP15" s="14">
        <f t="shared" si="42"/>
        <v>412.50000000000006</v>
      </c>
      <c r="AQ15" s="14">
        <f>AO15*$L$32/100</f>
        <v>107.95950000000001</v>
      </c>
      <c r="AR15" s="14">
        <f t="shared" si="43"/>
        <v>229.54050000000001</v>
      </c>
      <c r="AS15" s="14">
        <f>AP15*$L$36/100</f>
        <v>103.12500000000001</v>
      </c>
      <c r="AT15" s="21"/>
      <c r="AU15" s="20">
        <f>$T$31*100*AR15/$DF15</f>
        <v>8.2312778193651917E-2</v>
      </c>
      <c r="AV15" s="20">
        <f>$T$35*100*AS15/$DF15</f>
        <v>1.8490212514175833E-2</v>
      </c>
      <c r="AW15" s="28">
        <f>$T$39*100*AQ15/$DF15</f>
        <v>8.6461417089887083E-2</v>
      </c>
      <c r="AX15" s="28"/>
      <c r="AY15" s="28">
        <f t="shared" si="38"/>
        <v>4.3230708544943541E-2</v>
      </c>
      <c r="AZ15" s="28">
        <f t="shared" si="39"/>
        <v>4.1156389096825959E-2</v>
      </c>
      <c r="BA15" s="28">
        <f t="shared" si="40"/>
        <v>9.2451062570879164E-3</v>
      </c>
      <c r="BB15" s="10">
        <v>7</v>
      </c>
      <c r="BC15" s="15"/>
      <c r="BD15" s="14"/>
      <c r="BE15" s="14">
        <f t="shared" si="54"/>
        <v>225</v>
      </c>
      <c r="BF15" s="14">
        <f t="shared" si="48"/>
        <v>275</v>
      </c>
      <c r="BG15" s="14">
        <f>BE15*$L$32/100</f>
        <v>71.973000000000013</v>
      </c>
      <c r="BH15" s="14">
        <f t="shared" si="49"/>
        <v>153.02699999999999</v>
      </c>
      <c r="BI15" s="14">
        <f>BF15*$L$36/100</f>
        <v>68.75</v>
      </c>
      <c r="BJ15" s="21"/>
      <c r="BK15" s="20">
        <f>$T$31*100*BH15/$DF15</f>
        <v>5.4875185462434604E-2</v>
      </c>
      <c r="BL15" s="20">
        <f>$T$35*100*BI15/$DF15</f>
        <v>1.2326808342783886E-2</v>
      </c>
      <c r="BM15" s="28">
        <f>$T$39*100*BG15/$DF15</f>
        <v>5.7640944726591398E-2</v>
      </c>
      <c r="BN15" s="28"/>
      <c r="BO15" s="28">
        <f t="shared" si="44"/>
        <v>2.8820472363295699E-2</v>
      </c>
      <c r="BP15" s="28">
        <f t="shared" si="45"/>
        <v>2.7437592731217302E-2</v>
      </c>
      <c r="BQ15" s="28">
        <f t="shared" si="46"/>
        <v>6.1634041713919431E-3</v>
      </c>
      <c r="BR15" s="11">
        <v>6</v>
      </c>
      <c r="BS15" s="16"/>
      <c r="BT15" s="17"/>
      <c r="BU15" s="17">
        <f t="shared" si="61"/>
        <v>225</v>
      </c>
      <c r="BV15" s="17">
        <f t="shared" si="55"/>
        <v>275</v>
      </c>
      <c r="BW15" s="17">
        <f>BU15*$L$32/100</f>
        <v>71.973000000000013</v>
      </c>
      <c r="BX15" s="17">
        <f t="shared" si="56"/>
        <v>153.02699999999999</v>
      </c>
      <c r="BY15" s="17">
        <f>BV15*$L$36/100</f>
        <v>68.75</v>
      </c>
      <c r="BZ15" s="23"/>
      <c r="CA15" s="24">
        <f>$T$31*100*BX15/$DF15</f>
        <v>5.4875185462434604E-2</v>
      </c>
      <c r="CB15" s="24">
        <f>$T$35*100*BY15/$DF15</f>
        <v>1.2326808342783886E-2</v>
      </c>
      <c r="CC15" s="30">
        <f>$T$39*100*BW15/$DF15</f>
        <v>5.7640944726591398E-2</v>
      </c>
      <c r="CD15" s="31"/>
      <c r="CE15" s="30">
        <f t="shared" si="50"/>
        <v>2.8820472363295699E-2</v>
      </c>
      <c r="CF15" s="30">
        <f t="shared" si="51"/>
        <v>2.7437592731217302E-2</v>
      </c>
      <c r="CG15" s="30">
        <f t="shared" si="52"/>
        <v>6.1634041713919431E-3</v>
      </c>
      <c r="CH15" s="10">
        <v>5</v>
      </c>
      <c r="CI15" s="15"/>
      <c r="CJ15" s="14"/>
      <c r="CK15" s="14">
        <f t="shared" si="64"/>
        <v>225</v>
      </c>
      <c r="CL15" s="14">
        <f t="shared" si="62"/>
        <v>275</v>
      </c>
      <c r="CM15" s="14">
        <f>CK15*$L$31/100</f>
        <v>52.344000000000008</v>
      </c>
      <c r="CN15" s="14">
        <f t="shared" si="63"/>
        <v>172.65600000000001</v>
      </c>
      <c r="CO15" s="14">
        <f>CL15*$L$35/100</f>
        <v>137.5</v>
      </c>
      <c r="CP15" s="21"/>
      <c r="CQ15" s="20">
        <f>$T$30*100*CN15/$DF15</f>
        <v>6.1914106799467489E-2</v>
      </c>
      <c r="CR15" s="20">
        <f>$T$34*100*CO15/$DF15</f>
        <v>2.4653616685567772E-2</v>
      </c>
      <c r="CS15" s="28">
        <f>$T$38*100*CM15/$DF15</f>
        <v>4.1920687073884653E-2</v>
      </c>
      <c r="CT15" s="28"/>
      <c r="CU15" s="28">
        <f t="shared" si="57"/>
        <v>2.0960343536942327E-2</v>
      </c>
      <c r="CV15" s="28">
        <f t="shared" si="58"/>
        <v>3.0957053399733744E-2</v>
      </c>
      <c r="CW15" s="28">
        <f t="shared" si="59"/>
        <v>1.2326808342783886E-2</v>
      </c>
      <c r="CX15" s="4"/>
      <c r="CY15" s="4">
        <f t="shared" si="6"/>
        <v>3153.125</v>
      </c>
      <c r="CZ15" s="2">
        <f t="shared" si="7"/>
        <v>0.72498666463461103</v>
      </c>
      <c r="DA15" s="2">
        <f t="shared" si="8"/>
        <v>0.5895096619765029</v>
      </c>
      <c r="DB15" s="2">
        <f t="shared" si="9"/>
        <v>1.2467578252820599</v>
      </c>
      <c r="DC15" s="37">
        <f t="shared" si="10"/>
        <v>0.52177116064744888</v>
      </c>
      <c r="DD15" s="4"/>
      <c r="DE15" s="3">
        <v>80506</v>
      </c>
      <c r="DF15" s="3">
        <f t="shared" si="53"/>
        <v>83659.125</v>
      </c>
      <c r="DG15" s="4"/>
      <c r="DH15" s="3">
        <f t="shared" si="60"/>
        <v>4057.5586649883217</v>
      </c>
      <c r="DI15" s="3">
        <f t="shared" si="0"/>
        <v>50400.698891862987</v>
      </c>
      <c r="DJ15" s="3">
        <f t="shared" si="11"/>
        <v>4108.7852668265177</v>
      </c>
      <c r="DK15" s="3">
        <f t="shared" si="1"/>
        <v>49113.414308678432</v>
      </c>
      <c r="DL15" s="1">
        <f t="shared" si="2"/>
        <v>1.2624981193794627</v>
      </c>
      <c r="DM15" s="1">
        <f t="shared" si="2"/>
        <v>-2.5541006602834648</v>
      </c>
      <c r="DO15" s="3">
        <f t="shared" si="12"/>
        <v>51.226601838196075</v>
      </c>
      <c r="DP15" s="3">
        <f t="shared" si="13"/>
        <v>27.004915700386615</v>
      </c>
      <c r="DQ15" s="3">
        <f t="shared" si="14"/>
        <v>12.038178010491251</v>
      </c>
      <c r="DR15" s="3">
        <f t="shared" si="15"/>
        <v>29.788145262963873</v>
      </c>
      <c r="DS15" s="4">
        <f t="shared" si="16"/>
        <v>12.183508127318106</v>
      </c>
      <c r="DT15" s="3">
        <f t="shared" si="17"/>
        <v>9.2549484479139963</v>
      </c>
      <c r="DU15" s="3">
        <f t="shared" si="18"/>
        <v>41.971653390281979</v>
      </c>
      <c r="DW15" s="2">
        <f t="shared" si="19"/>
        <v>0.65724816330555702</v>
      </c>
      <c r="DX15" s="2">
        <f t="shared" si="3"/>
        <v>0.29298630200232195</v>
      </c>
      <c r="DY15" s="2">
        <f t="shared" si="20"/>
        <v>0.22524780067326788</v>
      </c>
      <c r="DZ15" s="2">
        <f t="shared" si="4"/>
        <v>0.29652335997418094</v>
      </c>
      <c r="EA15" s="2">
        <f t="shared" si="5"/>
        <v>0.296523359974181</v>
      </c>
      <c r="EB15" s="2"/>
      <c r="EC15" s="2"/>
      <c r="ED15" s="3">
        <f t="shared" si="21"/>
        <v>4066.8136134362358</v>
      </c>
      <c r="EE15" s="3">
        <f t="shared" si="22"/>
        <v>41.971653390281972</v>
      </c>
      <c r="EF15" s="3">
        <f t="shared" si="23"/>
        <v>50515.658627136312</v>
      </c>
      <c r="EG15" s="3">
        <f t="shared" si="24"/>
        <v>13311.12892456911</v>
      </c>
      <c r="EH15" s="70">
        <f t="shared" si="25"/>
        <v>0.22809154992071701</v>
      </c>
      <c r="EI15" s="1">
        <f t="shared" si="26"/>
        <v>26.350500589966686</v>
      </c>
    </row>
    <row r="16" spans="1:139" x14ac:dyDescent="0.25">
      <c r="A16">
        <v>2026</v>
      </c>
      <c r="B16">
        <v>11</v>
      </c>
      <c r="D16" s="32">
        <v>0</v>
      </c>
      <c r="E16" s="1"/>
      <c r="F16" s="11">
        <v>11</v>
      </c>
      <c r="G16" s="16"/>
      <c r="H16" s="17"/>
      <c r="I16" s="17">
        <f t="shared" si="35"/>
        <v>675</v>
      </c>
      <c r="J16" s="17">
        <f t="shared" si="29"/>
        <v>825.00000000000011</v>
      </c>
      <c r="K16" s="17">
        <f t="shared" ref="K16:K25" si="65">I16*$L$33/100</f>
        <v>274.80600000000004</v>
      </c>
      <c r="L16" s="17">
        <f t="shared" si="30"/>
        <v>400.19399999999996</v>
      </c>
      <c r="M16" s="17">
        <f t="shared" ref="M16:M25" si="66">J16*$L$37/100</f>
        <v>103.12500000000001</v>
      </c>
      <c r="N16" s="23"/>
      <c r="O16" s="24">
        <f t="shared" ref="O16:O25" si="67">$T$32*100*L16/$DF16</f>
        <v>0.14419803205049289</v>
      </c>
      <c r="P16" s="24">
        <f t="shared" ref="P16:P25" si="68">$T$36*100*M16/$DF16</f>
        <v>1.8579016745887095E-2</v>
      </c>
      <c r="Q16" s="30">
        <f t="shared" ref="Q16:Q25" si="69">$T$40*100*K16/$DF16</f>
        <v>0.22114061800941043</v>
      </c>
      <c r="R16" s="31"/>
      <c r="S16" s="30">
        <f t="shared" si="27"/>
        <v>0.11057030900470521</v>
      </c>
      <c r="T16" s="30">
        <f t="shared" si="28"/>
        <v>7.2099016025246446E-2</v>
      </c>
      <c r="U16" s="30">
        <f t="shared" si="31"/>
        <v>9.2895083729435477E-3</v>
      </c>
      <c r="V16" s="10">
        <v>10</v>
      </c>
      <c r="W16" s="15"/>
      <c r="X16" s="14"/>
      <c r="Y16" s="14">
        <f t="shared" si="41"/>
        <v>675</v>
      </c>
      <c r="Z16" s="14">
        <f t="shared" si="36"/>
        <v>825.00000000000011</v>
      </c>
      <c r="AA16" s="14">
        <f>Y16*$L$32/100</f>
        <v>215.91900000000001</v>
      </c>
      <c r="AB16" s="14">
        <f t="shared" si="37"/>
        <v>459.08100000000002</v>
      </c>
      <c r="AC16" s="14">
        <f>Z16*$L$36/100</f>
        <v>206.25000000000003</v>
      </c>
      <c r="AD16" s="21"/>
      <c r="AE16" s="20">
        <f>$T$31*100*AB16/$DF16</f>
        <v>0.16541621501514847</v>
      </c>
      <c r="AF16" s="20">
        <f>$T$35*100*AC16/$DF16</f>
        <v>3.7158033491774191E-2</v>
      </c>
      <c r="AG16" s="28">
        <f>$T$39*100*AA16/$DF16</f>
        <v>0.17375334272167958</v>
      </c>
      <c r="AH16" s="28"/>
      <c r="AI16" s="28">
        <f t="shared" si="32"/>
        <v>8.6876671360839791E-2</v>
      </c>
      <c r="AJ16" s="28">
        <f t="shared" si="33"/>
        <v>8.2708107507574236E-2</v>
      </c>
      <c r="AK16" s="28">
        <f t="shared" si="34"/>
        <v>1.8579016745887095E-2</v>
      </c>
      <c r="AL16" s="10">
        <v>9</v>
      </c>
      <c r="AM16" s="15"/>
      <c r="AN16" s="14"/>
      <c r="AO16" s="14">
        <f t="shared" si="47"/>
        <v>337.5</v>
      </c>
      <c r="AP16" s="14">
        <f t="shared" si="42"/>
        <v>412.50000000000006</v>
      </c>
      <c r="AQ16" s="14">
        <f>AO16*$L$32/100</f>
        <v>107.95950000000001</v>
      </c>
      <c r="AR16" s="14">
        <f t="shared" si="43"/>
        <v>229.54050000000001</v>
      </c>
      <c r="AS16" s="14">
        <f>AP16*$L$36/100</f>
        <v>103.12500000000001</v>
      </c>
      <c r="AT16" s="21"/>
      <c r="AU16" s="20">
        <f>$T$31*100*AR16/$DF16</f>
        <v>8.2708107507574236E-2</v>
      </c>
      <c r="AV16" s="20">
        <f>$T$35*100*AS16/$DF16</f>
        <v>1.8579016745887095E-2</v>
      </c>
      <c r="AW16" s="28">
        <f>$T$39*100*AQ16/$DF16</f>
        <v>8.6876671360839791E-2</v>
      </c>
      <c r="AX16" s="28"/>
      <c r="AY16" s="28">
        <f t="shared" si="38"/>
        <v>4.3438335680419896E-2</v>
      </c>
      <c r="AZ16" s="28">
        <f t="shared" si="39"/>
        <v>4.1354053753787118E-2</v>
      </c>
      <c r="BA16" s="28">
        <f t="shared" si="40"/>
        <v>9.2895083729435477E-3</v>
      </c>
      <c r="BB16" s="10">
        <v>8</v>
      </c>
      <c r="BC16" s="15"/>
      <c r="BD16" s="14"/>
      <c r="BE16" s="14">
        <f t="shared" si="54"/>
        <v>225</v>
      </c>
      <c r="BF16" s="14">
        <f t="shared" si="48"/>
        <v>275</v>
      </c>
      <c r="BG16" s="14">
        <f>BE16*$L$32/100</f>
        <v>71.973000000000013</v>
      </c>
      <c r="BH16" s="14">
        <f t="shared" si="49"/>
        <v>153.02699999999999</v>
      </c>
      <c r="BI16" s="14">
        <f>BF16*$L$36/100</f>
        <v>68.75</v>
      </c>
      <c r="BJ16" s="21"/>
      <c r="BK16" s="20">
        <f>$T$31*100*BH16/$DF16</f>
        <v>5.5138738338382814E-2</v>
      </c>
      <c r="BL16" s="20">
        <f>$T$35*100*BI16/$DF16</f>
        <v>1.2386011163924729E-2</v>
      </c>
      <c r="BM16" s="28">
        <f>$T$39*100*BG16/$DF16</f>
        <v>5.7917780907226532E-2</v>
      </c>
      <c r="BN16" s="28"/>
      <c r="BO16" s="28">
        <f t="shared" si="44"/>
        <v>2.8958890453613266E-2</v>
      </c>
      <c r="BP16" s="28">
        <f t="shared" si="45"/>
        <v>2.7569369169191407E-2</v>
      </c>
      <c r="BQ16" s="28">
        <f t="shared" si="46"/>
        <v>6.1930055819623643E-3</v>
      </c>
      <c r="BR16" s="10">
        <v>7</v>
      </c>
      <c r="BS16" s="15"/>
      <c r="BT16" s="14"/>
      <c r="BU16" s="14">
        <f t="shared" si="61"/>
        <v>225</v>
      </c>
      <c r="BV16" s="14">
        <f t="shared" si="55"/>
        <v>275</v>
      </c>
      <c r="BW16" s="14">
        <f>BU16*$L$32/100</f>
        <v>71.973000000000013</v>
      </c>
      <c r="BX16" s="14">
        <f t="shared" si="56"/>
        <v>153.02699999999999</v>
      </c>
      <c r="BY16" s="14">
        <f>BV16*$L$36/100</f>
        <v>68.75</v>
      </c>
      <c r="BZ16" s="21"/>
      <c r="CA16" s="20">
        <f>$T$31*100*BX16/$DF16</f>
        <v>5.5138738338382814E-2</v>
      </c>
      <c r="CB16" s="20">
        <f>$T$35*100*BY16/$DF16</f>
        <v>1.2386011163924729E-2</v>
      </c>
      <c r="CC16" s="28">
        <f>$T$39*100*BW16/$DF16</f>
        <v>5.7917780907226532E-2</v>
      </c>
      <c r="CD16" s="28"/>
      <c r="CE16" s="28">
        <f t="shared" si="50"/>
        <v>2.8958890453613266E-2</v>
      </c>
      <c r="CF16" s="28">
        <f t="shared" si="51"/>
        <v>2.7569369169191407E-2</v>
      </c>
      <c r="CG16" s="28">
        <f t="shared" si="52"/>
        <v>6.1930055819623643E-3</v>
      </c>
      <c r="CH16" s="11">
        <v>6</v>
      </c>
      <c r="CI16" s="16"/>
      <c r="CJ16" s="17"/>
      <c r="CK16" s="17">
        <f t="shared" si="64"/>
        <v>225</v>
      </c>
      <c r="CL16" s="17">
        <f t="shared" si="62"/>
        <v>275</v>
      </c>
      <c r="CM16" s="17">
        <f>CK16*$L$32/100</f>
        <v>71.973000000000013</v>
      </c>
      <c r="CN16" s="17">
        <f t="shared" si="63"/>
        <v>153.02699999999999</v>
      </c>
      <c r="CO16" s="17">
        <f>CL16*$L$36/100</f>
        <v>68.75</v>
      </c>
      <c r="CP16" s="23"/>
      <c r="CQ16" s="24">
        <f>$T$31*100*CN16/$DF16</f>
        <v>5.5138738338382814E-2</v>
      </c>
      <c r="CR16" s="24">
        <f>$T$35*100*CO16/$DF16</f>
        <v>1.2386011163924729E-2</v>
      </c>
      <c r="CS16" s="30">
        <f>$T$39*100*CM16/$DF16</f>
        <v>5.7917780907226532E-2</v>
      </c>
      <c r="CT16" s="31"/>
      <c r="CU16" s="30">
        <f t="shared" si="57"/>
        <v>2.8958890453613266E-2</v>
      </c>
      <c r="CV16" s="30">
        <f t="shared" si="58"/>
        <v>2.7569369169191407E-2</v>
      </c>
      <c r="CW16" s="30">
        <f t="shared" si="59"/>
        <v>6.1930055819623643E-3</v>
      </c>
      <c r="CX16" s="4"/>
      <c r="CY16" s="4">
        <f t="shared" si="6"/>
        <v>2981.25</v>
      </c>
      <c r="CZ16" s="2">
        <f t="shared" si="7"/>
        <v>0.66921267006368668</v>
      </c>
      <c r="DA16" s="2">
        <f t="shared" si="8"/>
        <v>0.65552397481360947</v>
      </c>
      <c r="DB16" s="2">
        <f t="shared" si="9"/>
        <v>1.3178922972522573</v>
      </c>
      <c r="DC16" s="37">
        <f t="shared" si="10"/>
        <v>0.64867962718857064</v>
      </c>
      <c r="DD16" s="4"/>
      <c r="DE16" s="3">
        <v>80278</v>
      </c>
      <c r="DF16" s="3">
        <f t="shared" si="53"/>
        <v>83259.25</v>
      </c>
      <c r="DG16" s="4"/>
      <c r="DH16" s="3">
        <f t="shared" si="60"/>
        <v>4179.2854249379716</v>
      </c>
      <c r="DI16" s="3">
        <f t="shared" si="0"/>
        <v>52060.158760033526</v>
      </c>
      <c r="DJ16" s="3">
        <f t="shared" si="11"/>
        <v>4235.0994746959605</v>
      </c>
      <c r="DK16" s="3">
        <f t="shared" si="1"/>
        <v>50866.41393834271</v>
      </c>
      <c r="DL16" s="1">
        <f t="shared" si="2"/>
        <v>1.3354926520439125</v>
      </c>
      <c r="DM16" s="1">
        <f t="shared" si="2"/>
        <v>-2.2930103367399868</v>
      </c>
      <c r="DO16" s="3">
        <f t="shared" si="12"/>
        <v>55.814049757988869</v>
      </c>
      <c r="DP16" s="3">
        <f t="shared" si="13"/>
        <v>28.051957344151621</v>
      </c>
      <c r="DQ16" s="3">
        <f t="shared" si="14"/>
        <v>13.797759929677115</v>
      </c>
      <c r="DR16" s="3">
        <f t="shared" si="15"/>
        <v>28.341822274466004</v>
      </c>
      <c r="DS16" s="4">
        <f t="shared" si="16"/>
        <v>13.964332484160138</v>
      </c>
      <c r="DT16" s="3">
        <f t="shared" si="17"/>
        <v>13.507894999362733</v>
      </c>
      <c r="DU16" s="3">
        <f t="shared" si="18"/>
        <v>42.306154758626143</v>
      </c>
      <c r="DW16" s="2">
        <f t="shared" si="19"/>
        <v>0.66236832243864785</v>
      </c>
      <c r="DX16" s="2">
        <f t="shared" si="3"/>
        <v>0.3257954154823639</v>
      </c>
      <c r="DY16" s="2">
        <f t="shared" si="20"/>
        <v>0.31895106785732508</v>
      </c>
      <c r="DZ16" s="2">
        <f t="shared" si="4"/>
        <v>0.32972855933124556</v>
      </c>
      <c r="EA16" s="2">
        <f t="shared" si="5"/>
        <v>0.32972855933124556</v>
      </c>
      <c r="EB16" s="2"/>
      <c r="EC16" s="2"/>
      <c r="ED16" s="3">
        <f t="shared" si="21"/>
        <v>4192.7933199373347</v>
      </c>
      <c r="EE16" s="3">
        <f t="shared" si="22"/>
        <v>42.30615475862578</v>
      </c>
      <c r="EF16" s="3">
        <f t="shared" si="23"/>
        <v>52228.422730229133</v>
      </c>
      <c r="EG16" s="3">
        <f t="shared" si="24"/>
        <v>14190.743734549529</v>
      </c>
      <c r="EH16" s="70">
        <f t="shared" si="25"/>
        <v>0.32321063593216959</v>
      </c>
      <c r="EI16" s="1">
        <f t="shared" si="26"/>
        <v>27.170538554931529</v>
      </c>
    </row>
    <row r="17" spans="1:139" x14ac:dyDescent="0.25">
      <c r="A17">
        <v>2027</v>
      </c>
      <c r="B17">
        <v>12</v>
      </c>
      <c r="D17" s="32">
        <v>0</v>
      </c>
      <c r="E17" s="1"/>
      <c r="F17" s="10">
        <v>12</v>
      </c>
      <c r="G17" s="15"/>
      <c r="H17" s="14"/>
      <c r="I17" s="14">
        <f t="shared" si="35"/>
        <v>675</v>
      </c>
      <c r="J17" s="14">
        <f t="shared" si="29"/>
        <v>825.00000000000011</v>
      </c>
      <c r="K17" s="14">
        <f t="shared" si="65"/>
        <v>274.80600000000004</v>
      </c>
      <c r="L17" s="14">
        <f t="shared" si="30"/>
        <v>400.19399999999996</v>
      </c>
      <c r="M17" s="14">
        <f t="shared" si="66"/>
        <v>103.12500000000001</v>
      </c>
      <c r="N17" s="21"/>
      <c r="O17" s="20">
        <f t="shared" si="67"/>
        <v>0.14479824758447368</v>
      </c>
      <c r="P17" s="20">
        <f t="shared" si="68"/>
        <v>1.8656350772561371E-2</v>
      </c>
      <c r="Q17" s="28">
        <f t="shared" si="69"/>
        <v>0.2220611023755</v>
      </c>
      <c r="R17" s="28"/>
      <c r="S17" s="28">
        <f t="shared" si="27"/>
        <v>0.11103055118775</v>
      </c>
      <c r="T17" s="28">
        <f t="shared" si="28"/>
        <v>7.2399123792236841E-2</v>
      </c>
      <c r="U17" s="28">
        <f t="shared" si="31"/>
        <v>9.3281753862806856E-3</v>
      </c>
      <c r="V17" s="11">
        <v>11</v>
      </c>
      <c r="W17" s="16"/>
      <c r="X17" s="17"/>
      <c r="Y17" s="17">
        <f t="shared" si="41"/>
        <v>675</v>
      </c>
      <c r="Z17" s="17">
        <f t="shared" si="36"/>
        <v>825.00000000000011</v>
      </c>
      <c r="AA17" s="17">
        <f t="shared" ref="AA17:AA25" si="70">Y17*$L$33/100</f>
        <v>274.80600000000004</v>
      </c>
      <c r="AB17" s="17">
        <f t="shared" si="37"/>
        <v>400.19399999999996</v>
      </c>
      <c r="AC17" s="17">
        <f t="shared" ref="AC17:AC25" si="71">Z17*$L$37/100</f>
        <v>103.12500000000001</v>
      </c>
      <c r="AD17" s="23"/>
      <c r="AE17" s="24">
        <f t="shared" ref="AE17:AE25" si="72">$T$32*100*AB17/$DF17</f>
        <v>0.14479824758447368</v>
      </c>
      <c r="AF17" s="24">
        <f t="shared" ref="AF17:AF25" si="73">$T$36*100*AC17/$DF17</f>
        <v>1.8656350772561371E-2</v>
      </c>
      <c r="AG17" s="30">
        <f t="shared" ref="AG17:AG25" si="74">$T$40*100*AA17/$DF17</f>
        <v>0.2220611023755</v>
      </c>
      <c r="AH17" s="31"/>
      <c r="AI17" s="30">
        <f t="shared" si="32"/>
        <v>0.11103055118775</v>
      </c>
      <c r="AJ17" s="30">
        <f t="shared" si="33"/>
        <v>7.2399123792236841E-2</v>
      </c>
      <c r="AK17" s="30">
        <f t="shared" si="34"/>
        <v>9.3281753862806856E-3</v>
      </c>
      <c r="AL17" s="10">
        <v>10</v>
      </c>
      <c r="AM17" s="15"/>
      <c r="AN17" s="14"/>
      <c r="AO17" s="14">
        <f t="shared" si="47"/>
        <v>337.5</v>
      </c>
      <c r="AP17" s="14">
        <f t="shared" si="42"/>
        <v>412.50000000000006</v>
      </c>
      <c r="AQ17" s="14">
        <f>AO17*$L$32/100</f>
        <v>107.95950000000001</v>
      </c>
      <c r="AR17" s="14">
        <f t="shared" si="43"/>
        <v>229.54050000000001</v>
      </c>
      <c r="AS17" s="14">
        <f>AP17*$L$36/100</f>
        <v>103.12500000000001</v>
      </c>
      <c r="AT17" s="21"/>
      <c r="AU17" s="20">
        <f>$T$31*100*AR17/$DF17</f>
        <v>8.3052374972298143E-2</v>
      </c>
      <c r="AV17" s="20">
        <f>$T$35*100*AS17/$DF17</f>
        <v>1.8656350772561371E-2</v>
      </c>
      <c r="AW17" s="28">
        <f>$T$39*100*AQ17/$DF17</f>
        <v>8.7238290218946413E-2</v>
      </c>
      <c r="AX17" s="28"/>
      <c r="AY17" s="28">
        <f t="shared" si="38"/>
        <v>4.3619145109473206E-2</v>
      </c>
      <c r="AZ17" s="28">
        <f t="shared" si="39"/>
        <v>4.1526187486149072E-2</v>
      </c>
      <c r="BA17" s="28">
        <f t="shared" si="40"/>
        <v>9.3281753862806856E-3</v>
      </c>
      <c r="BB17" s="10">
        <v>9</v>
      </c>
      <c r="BC17" s="15"/>
      <c r="BD17" s="14"/>
      <c r="BE17" s="14">
        <f t="shared" si="54"/>
        <v>225</v>
      </c>
      <c r="BF17" s="14">
        <f t="shared" si="48"/>
        <v>275</v>
      </c>
      <c r="BG17" s="14">
        <f>BE17*$L$32/100</f>
        <v>71.973000000000013</v>
      </c>
      <c r="BH17" s="14">
        <f t="shared" si="49"/>
        <v>153.02699999999999</v>
      </c>
      <c r="BI17" s="14">
        <f>BF17*$L$36/100</f>
        <v>68.75</v>
      </c>
      <c r="BJ17" s="21"/>
      <c r="BK17" s="20">
        <f>$T$31*100*BH17/$DF17</f>
        <v>5.5368249981532093E-2</v>
      </c>
      <c r="BL17" s="20">
        <f>$T$35*100*BI17/$DF17</f>
        <v>1.243756718170758E-2</v>
      </c>
      <c r="BM17" s="28">
        <f>$T$39*100*BG17/$DF17</f>
        <v>5.8158860145964282E-2</v>
      </c>
      <c r="BN17" s="28"/>
      <c r="BO17" s="28">
        <f t="shared" si="44"/>
        <v>2.9079430072982141E-2</v>
      </c>
      <c r="BP17" s="28">
        <f t="shared" si="45"/>
        <v>2.7684124990766047E-2</v>
      </c>
      <c r="BQ17" s="28">
        <f t="shared" si="46"/>
        <v>6.2187835908537898E-3</v>
      </c>
      <c r="BR17" s="10">
        <v>8</v>
      </c>
      <c r="BS17" s="15"/>
      <c r="BT17" s="14"/>
      <c r="BU17" s="14">
        <f t="shared" si="61"/>
        <v>225</v>
      </c>
      <c r="BV17" s="14">
        <f t="shared" si="55"/>
        <v>275</v>
      </c>
      <c r="BW17" s="14">
        <f>BU17*$L$32/100</f>
        <v>71.973000000000013</v>
      </c>
      <c r="BX17" s="14">
        <f t="shared" si="56"/>
        <v>153.02699999999999</v>
      </c>
      <c r="BY17" s="14">
        <f>BV17*$L$36/100</f>
        <v>68.75</v>
      </c>
      <c r="BZ17" s="21"/>
      <c r="CA17" s="20">
        <f>$T$31*100*BX17/$DF17</f>
        <v>5.5368249981532093E-2</v>
      </c>
      <c r="CB17" s="20">
        <f>$T$35*100*BY17/$DF17</f>
        <v>1.243756718170758E-2</v>
      </c>
      <c r="CC17" s="28">
        <f>$T$39*100*BW17/$DF17</f>
        <v>5.8158860145964282E-2</v>
      </c>
      <c r="CD17" s="28"/>
      <c r="CE17" s="28">
        <f t="shared" si="50"/>
        <v>2.9079430072982141E-2</v>
      </c>
      <c r="CF17" s="28">
        <f t="shared" si="51"/>
        <v>2.7684124990766047E-2</v>
      </c>
      <c r="CG17" s="28">
        <f t="shared" si="52"/>
        <v>6.2187835908537898E-3</v>
      </c>
      <c r="CH17" s="10">
        <v>7</v>
      </c>
      <c r="CI17" s="15"/>
      <c r="CJ17" s="14"/>
      <c r="CK17" s="14">
        <f t="shared" si="64"/>
        <v>225</v>
      </c>
      <c r="CL17" s="14">
        <f t="shared" si="62"/>
        <v>275</v>
      </c>
      <c r="CM17" s="14">
        <f>CK17*$L$32/100</f>
        <v>71.973000000000013</v>
      </c>
      <c r="CN17" s="14">
        <f t="shared" si="63"/>
        <v>153.02699999999999</v>
      </c>
      <c r="CO17" s="14">
        <f>CL17*$L$36/100</f>
        <v>68.75</v>
      </c>
      <c r="CP17" s="21"/>
      <c r="CQ17" s="20">
        <f>$T$31*100*CN17/$DF17</f>
        <v>5.5368249981532093E-2</v>
      </c>
      <c r="CR17" s="20">
        <f>$T$35*100*CO17/$DF17</f>
        <v>1.243756718170758E-2</v>
      </c>
      <c r="CS17" s="28">
        <f>$T$39*100*CM17/$DF17</f>
        <v>5.8158860145964282E-2</v>
      </c>
      <c r="CT17" s="28"/>
      <c r="CU17" s="28">
        <f t="shared" si="57"/>
        <v>2.9079430072982141E-2</v>
      </c>
      <c r="CV17" s="28">
        <f t="shared" si="58"/>
        <v>2.7684124990766047E-2</v>
      </c>
      <c r="CW17" s="28">
        <f t="shared" si="59"/>
        <v>6.2187835908537898E-3</v>
      </c>
      <c r="CX17" s="5"/>
      <c r="CY17" s="4">
        <f t="shared" si="6"/>
        <v>2878.125</v>
      </c>
      <c r="CZ17" s="2">
        <f t="shared" si="7"/>
        <v>0.63203537394864862</v>
      </c>
      <c r="DA17" s="2">
        <f t="shared" si="8"/>
        <v>0.70583707540783924</v>
      </c>
      <c r="DB17" s="2">
        <f t="shared" si="9"/>
        <v>1.3747733000860829</v>
      </c>
      <c r="DC17" s="37">
        <f t="shared" si="10"/>
        <v>0.74273792613743428</v>
      </c>
      <c r="DD17" s="4"/>
      <c r="DE17" s="3">
        <v>80036</v>
      </c>
      <c r="DF17" s="3">
        <f t="shared" si="53"/>
        <v>82914.125</v>
      </c>
      <c r="DG17" s="4"/>
      <c r="DH17" s="3">
        <f t="shared" si="60"/>
        <v>4304.6639876861109</v>
      </c>
      <c r="DI17" s="3">
        <f t="shared" si="0"/>
        <v>53784.097002425289</v>
      </c>
      <c r="DJ17" s="3">
        <f t="shared" si="11"/>
        <v>4364.6682818624822</v>
      </c>
      <c r="DK17" s="3">
        <f t="shared" si="1"/>
        <v>52640.829073001521</v>
      </c>
      <c r="DL17" s="1">
        <f t="shared" si="2"/>
        <v>1.3939367706287786</v>
      </c>
      <c r="DM17" s="1">
        <f t="shared" si="2"/>
        <v>-2.1256616604945822</v>
      </c>
      <c r="DO17" s="3">
        <f t="shared" si="12"/>
        <v>60.004294176371332</v>
      </c>
      <c r="DP17" s="3">
        <f t="shared" si="13"/>
        <v>29.196847224419649</v>
      </c>
      <c r="DQ17" s="3">
        <f t="shared" si="14"/>
        <v>15.311301135120011</v>
      </c>
      <c r="DR17" s="3">
        <f t="shared" si="15"/>
        <v>27.586247496887594</v>
      </c>
      <c r="DS17" s="4">
        <f t="shared" si="16"/>
        <v>15.496145816831719</v>
      </c>
      <c r="DT17" s="3">
        <f t="shared" si="17"/>
        <v>16.921900862652066</v>
      </c>
      <c r="DU17" s="3">
        <f t="shared" si="18"/>
        <v>43.082393313719315</v>
      </c>
      <c r="DW17" s="2">
        <f t="shared" si="19"/>
        <v>0.66893622467824365</v>
      </c>
      <c r="DX17" s="2">
        <f t="shared" si="3"/>
        <v>0.35080102647769612</v>
      </c>
      <c r="DY17" s="2">
        <f t="shared" si="20"/>
        <v>0.3877018772072911</v>
      </c>
      <c r="DZ17" s="2">
        <f t="shared" si="4"/>
        <v>0.35503604893014312</v>
      </c>
      <c r="EA17" s="2">
        <f t="shared" si="5"/>
        <v>0.35503604893014318</v>
      </c>
      <c r="EB17" s="2"/>
      <c r="EC17" s="2"/>
      <c r="ED17" s="3">
        <f t="shared" si="21"/>
        <v>4321.5858885487633</v>
      </c>
      <c r="EE17" s="3">
        <f t="shared" si="22"/>
        <v>43.082393313718967</v>
      </c>
      <c r="EF17" s="3">
        <f t="shared" si="23"/>
        <v>53995.525620330394</v>
      </c>
      <c r="EG17" s="3">
        <f t="shared" si="24"/>
        <v>14968.909728979446</v>
      </c>
      <c r="EH17" s="70">
        <f t="shared" si="25"/>
        <v>0.39310619623411647</v>
      </c>
      <c r="EI17" s="1">
        <f t="shared" si="26"/>
        <v>27.722500257212708</v>
      </c>
    </row>
    <row r="18" spans="1:139" x14ac:dyDescent="0.25">
      <c r="A18">
        <v>2028</v>
      </c>
      <c r="B18">
        <v>13</v>
      </c>
      <c r="D18" s="32">
        <v>0</v>
      </c>
      <c r="E18" s="1"/>
      <c r="F18" s="10">
        <v>13</v>
      </c>
      <c r="G18" s="15"/>
      <c r="H18" s="14"/>
      <c r="I18" s="14">
        <f t="shared" si="35"/>
        <v>675</v>
      </c>
      <c r="J18" s="14">
        <f t="shared" si="29"/>
        <v>825.00000000000011</v>
      </c>
      <c r="K18" s="14">
        <f t="shared" si="65"/>
        <v>274.80600000000004</v>
      </c>
      <c r="L18" s="14">
        <f t="shared" si="30"/>
        <v>400.19399999999996</v>
      </c>
      <c r="M18" s="14">
        <f t="shared" si="66"/>
        <v>103.12500000000001</v>
      </c>
      <c r="N18" s="21"/>
      <c r="O18" s="20">
        <f t="shared" si="67"/>
        <v>0.14533912289502296</v>
      </c>
      <c r="P18" s="20">
        <f t="shared" si="68"/>
        <v>1.8726039181683439E-2</v>
      </c>
      <c r="Q18" s="28">
        <f t="shared" si="69"/>
        <v>0.22289058318560573</v>
      </c>
      <c r="R18" s="28"/>
      <c r="S18" s="28">
        <f t="shared" si="27"/>
        <v>0.11144529159280286</v>
      </c>
      <c r="T18" s="28">
        <f t="shared" si="28"/>
        <v>7.266956144751148E-2</v>
      </c>
      <c r="U18" s="28">
        <f t="shared" si="31"/>
        <v>9.3630195908417195E-3</v>
      </c>
      <c r="V18" s="10">
        <v>12</v>
      </c>
      <c r="W18" s="15"/>
      <c r="X18" s="14"/>
      <c r="Y18" s="14">
        <f t="shared" si="41"/>
        <v>675</v>
      </c>
      <c r="Z18" s="14">
        <f t="shared" si="36"/>
        <v>825.00000000000011</v>
      </c>
      <c r="AA18" s="14">
        <f t="shared" si="70"/>
        <v>274.80600000000004</v>
      </c>
      <c r="AB18" s="14">
        <f t="shared" si="37"/>
        <v>400.19399999999996</v>
      </c>
      <c r="AC18" s="14">
        <f t="shared" si="71"/>
        <v>103.12500000000001</v>
      </c>
      <c r="AD18" s="21"/>
      <c r="AE18" s="20">
        <f t="shared" si="72"/>
        <v>0.14533912289502296</v>
      </c>
      <c r="AF18" s="20">
        <f t="shared" si="73"/>
        <v>1.8726039181683439E-2</v>
      </c>
      <c r="AG18" s="28">
        <f t="shared" si="74"/>
        <v>0.22289058318560573</v>
      </c>
      <c r="AH18" s="28"/>
      <c r="AI18" s="28">
        <f t="shared" si="32"/>
        <v>0.11144529159280286</v>
      </c>
      <c r="AJ18" s="28">
        <f t="shared" si="33"/>
        <v>7.266956144751148E-2</v>
      </c>
      <c r="AK18" s="28">
        <f t="shared" si="34"/>
        <v>9.3630195908417195E-3</v>
      </c>
      <c r="AL18" s="11">
        <v>11</v>
      </c>
      <c r="AM18" s="16"/>
      <c r="AN18" s="17"/>
      <c r="AO18" s="17">
        <f t="shared" si="47"/>
        <v>337.5</v>
      </c>
      <c r="AP18" s="17">
        <f t="shared" si="42"/>
        <v>412.50000000000006</v>
      </c>
      <c r="AQ18" s="17">
        <f t="shared" ref="AQ18:AQ25" si="75">AO18*$L$33/100</f>
        <v>137.40300000000002</v>
      </c>
      <c r="AR18" s="17">
        <f t="shared" si="43"/>
        <v>200.09699999999998</v>
      </c>
      <c r="AS18" s="17">
        <f t="shared" ref="AS18:AS25" si="76">AP18*$L$37/100</f>
        <v>51.562500000000007</v>
      </c>
      <c r="AT18" s="23"/>
      <c r="AU18" s="24">
        <f t="shared" ref="AU18:AU25" si="77">$T$32*100*AR18/$DF18</f>
        <v>7.266956144751148E-2</v>
      </c>
      <c r="AV18" s="24">
        <f t="shared" ref="AV18:AV25" si="78">$T$36*100*AS18/$DF18</f>
        <v>9.3630195908417195E-3</v>
      </c>
      <c r="AW18" s="30">
        <f t="shared" ref="AW18:AW25" si="79">$T$40*100*AQ18/$DF18</f>
        <v>0.11144529159280286</v>
      </c>
      <c r="AX18" s="31"/>
      <c r="AY18" s="30">
        <f t="shared" si="38"/>
        <v>5.5722645796401432E-2</v>
      </c>
      <c r="AZ18" s="30">
        <f t="shared" si="39"/>
        <v>3.633478072375574E-2</v>
      </c>
      <c r="BA18" s="30">
        <f t="shared" si="40"/>
        <v>4.6815097954208598E-3</v>
      </c>
      <c r="BB18" s="10">
        <v>10</v>
      </c>
      <c r="BC18" s="15"/>
      <c r="BD18" s="14"/>
      <c r="BE18" s="14">
        <f t="shared" si="54"/>
        <v>225</v>
      </c>
      <c r="BF18" s="14">
        <f t="shared" si="48"/>
        <v>275</v>
      </c>
      <c r="BG18" s="14">
        <f>BE18*$L$32/100</f>
        <v>71.973000000000013</v>
      </c>
      <c r="BH18" s="14">
        <f t="shared" si="49"/>
        <v>153.02699999999999</v>
      </c>
      <c r="BI18" s="14">
        <f>BF18*$L$36/100</f>
        <v>68.75</v>
      </c>
      <c r="BJ18" s="21"/>
      <c r="BK18" s="20">
        <f>$T$31*100*BH18/$DF18</f>
        <v>5.5575070988712165E-2</v>
      </c>
      <c r="BL18" s="20">
        <f>$T$35*100*BI18/$DF18</f>
        <v>1.2484026121122292E-2</v>
      </c>
      <c r="BM18" s="28">
        <f>$T$39*100*BG18/$DF18</f>
        <v>5.8376105120039594E-2</v>
      </c>
      <c r="BN18" s="28"/>
      <c r="BO18" s="28">
        <f t="shared" si="44"/>
        <v>2.9188052560019797E-2</v>
      </c>
      <c r="BP18" s="28">
        <f t="shared" si="45"/>
        <v>2.7787535494356082E-2</v>
      </c>
      <c r="BQ18" s="28">
        <f t="shared" si="46"/>
        <v>6.2420130605611458E-3</v>
      </c>
      <c r="BR18" s="10">
        <v>9</v>
      </c>
      <c r="BS18" s="15"/>
      <c r="BT18" s="14"/>
      <c r="BU18" s="14">
        <f t="shared" si="61"/>
        <v>225</v>
      </c>
      <c r="BV18" s="14">
        <f t="shared" si="55"/>
        <v>275</v>
      </c>
      <c r="BW18" s="14">
        <f>BU18*$L$32/100</f>
        <v>71.973000000000013</v>
      </c>
      <c r="BX18" s="14">
        <f t="shared" si="56"/>
        <v>153.02699999999999</v>
      </c>
      <c r="BY18" s="14">
        <f>BV18*$L$36/100</f>
        <v>68.75</v>
      </c>
      <c r="BZ18" s="21"/>
      <c r="CA18" s="20">
        <f>$T$31*100*BX18/$DF18</f>
        <v>5.5575070988712165E-2</v>
      </c>
      <c r="CB18" s="20">
        <f>$T$35*100*BY18/$DF18</f>
        <v>1.2484026121122292E-2</v>
      </c>
      <c r="CC18" s="28">
        <f>$T$39*100*BW18/$DF18</f>
        <v>5.8376105120039594E-2</v>
      </c>
      <c r="CD18" s="28"/>
      <c r="CE18" s="28">
        <f t="shared" si="50"/>
        <v>2.9188052560019797E-2</v>
      </c>
      <c r="CF18" s="28">
        <f t="shared" si="51"/>
        <v>2.7787535494356082E-2</v>
      </c>
      <c r="CG18" s="28">
        <f t="shared" si="52"/>
        <v>6.2420130605611458E-3</v>
      </c>
      <c r="CH18" s="10">
        <v>8</v>
      </c>
      <c r="CI18" s="15"/>
      <c r="CJ18" s="14"/>
      <c r="CK18" s="14">
        <f t="shared" si="64"/>
        <v>225</v>
      </c>
      <c r="CL18" s="14">
        <f t="shared" si="62"/>
        <v>275</v>
      </c>
      <c r="CM18" s="14">
        <f>CK18*$L$32/100</f>
        <v>71.973000000000013</v>
      </c>
      <c r="CN18" s="14">
        <f t="shared" si="63"/>
        <v>153.02699999999999</v>
      </c>
      <c r="CO18" s="14">
        <f>CL18*$L$36/100</f>
        <v>68.75</v>
      </c>
      <c r="CP18" s="21"/>
      <c r="CQ18" s="20">
        <f>$T$31*100*CN18/$DF18</f>
        <v>5.5575070988712165E-2</v>
      </c>
      <c r="CR18" s="20">
        <f>$T$35*100*CO18/$DF18</f>
        <v>1.2484026121122292E-2</v>
      </c>
      <c r="CS18" s="28">
        <f>$T$39*100*CM18/$DF18</f>
        <v>5.8376105120039594E-2</v>
      </c>
      <c r="CT18" s="28"/>
      <c r="CU18" s="28">
        <f t="shared" si="57"/>
        <v>2.9188052560019797E-2</v>
      </c>
      <c r="CV18" s="28">
        <f t="shared" si="58"/>
        <v>2.7787535494356082E-2</v>
      </c>
      <c r="CW18" s="28">
        <f t="shared" si="59"/>
        <v>6.2420130605611458E-3</v>
      </c>
      <c r="CX18" s="4"/>
      <c r="CY18" s="4">
        <f t="shared" si="6"/>
        <v>2826.5625</v>
      </c>
      <c r="CZ18" s="2">
        <f t="shared" si="7"/>
        <v>0.61434019652126948</v>
      </c>
      <c r="DA18" s="2">
        <f t="shared" si="8"/>
        <v>0.7323547733241329</v>
      </c>
      <c r="DB18" s="2">
        <f t="shared" si="9"/>
        <v>1.4057022582468341</v>
      </c>
      <c r="DC18" s="37">
        <f t="shared" si="10"/>
        <v>0.79136206172556467</v>
      </c>
      <c r="DD18" s="4"/>
      <c r="DE18" s="3">
        <v>79779</v>
      </c>
      <c r="DF18" s="3">
        <f t="shared" si="53"/>
        <v>82605.5625</v>
      </c>
      <c r="DG18" s="4"/>
      <c r="DH18" s="3">
        <f t="shared" si="60"/>
        <v>4433.8039073166947</v>
      </c>
      <c r="DI18" s="3">
        <f t="shared" si="0"/>
        <v>55576.077756260347</v>
      </c>
      <c r="DJ18" s="3">
        <f t="shared" si="11"/>
        <v>4497.0185993211317</v>
      </c>
      <c r="DK18" s="3">
        <f t="shared" si="1"/>
        <v>54439.65833803422</v>
      </c>
      <c r="DL18" s="1">
        <f t="shared" si="2"/>
        <v>1.4257439734788324</v>
      </c>
      <c r="DM18" s="1">
        <f t="shared" si="2"/>
        <v>-2.0447996046250583</v>
      </c>
      <c r="DO18" s="3">
        <f t="shared" si="12"/>
        <v>63.214692004436984</v>
      </c>
      <c r="DP18" s="3">
        <f t="shared" si="13"/>
        <v>30.280561635034925</v>
      </c>
      <c r="DQ18" s="3">
        <f t="shared" si="14"/>
        <v>16.368262793592979</v>
      </c>
      <c r="DR18" s="3">
        <f t="shared" si="15"/>
        <v>27.626992900667485</v>
      </c>
      <c r="DS18" s="4">
        <f t="shared" si="16"/>
        <v>16.565867575809396</v>
      </c>
      <c r="DT18" s="3">
        <f t="shared" si="17"/>
        <v>19.021831527960419</v>
      </c>
      <c r="DU18" s="3">
        <f t="shared" si="18"/>
        <v>44.192860476476881</v>
      </c>
      <c r="DW18" s="2">
        <f t="shared" si="19"/>
        <v>0.67334748492270124</v>
      </c>
      <c r="DX18" s="2">
        <f t="shared" si="3"/>
        <v>0.36398032234209404</v>
      </c>
      <c r="DY18" s="2">
        <f t="shared" si="20"/>
        <v>0.42298761074352587</v>
      </c>
      <c r="DZ18" s="2">
        <f t="shared" si="4"/>
        <v>0.36837445098203886</v>
      </c>
      <c r="EA18" s="2">
        <f t="shared" si="5"/>
        <v>0.3683744509820388</v>
      </c>
      <c r="EB18" s="2"/>
      <c r="EC18" s="2"/>
      <c r="ED18" s="3">
        <f t="shared" si="21"/>
        <v>4452.8257388446555</v>
      </c>
      <c r="EE18" s="3">
        <f t="shared" si="22"/>
        <v>44.192860476476199</v>
      </c>
      <c r="EF18" s="3">
        <f t="shared" si="23"/>
        <v>55814.509317547912</v>
      </c>
      <c r="EG18" s="3">
        <f t="shared" si="24"/>
        <v>15634.842844082237</v>
      </c>
      <c r="EH18" s="70">
        <f t="shared" si="25"/>
        <v>0.42901833111226306</v>
      </c>
      <c r="EI18" s="1">
        <f t="shared" si="26"/>
        <v>28.012147800368982</v>
      </c>
    </row>
    <row r="19" spans="1:139" x14ac:dyDescent="0.25">
      <c r="A19">
        <v>2029</v>
      </c>
      <c r="B19">
        <v>14</v>
      </c>
      <c r="D19" s="32">
        <v>0</v>
      </c>
      <c r="E19" s="1"/>
      <c r="F19" s="10">
        <v>14</v>
      </c>
      <c r="G19" s="15"/>
      <c r="H19" s="14"/>
      <c r="I19" s="14">
        <f t="shared" si="35"/>
        <v>675</v>
      </c>
      <c r="J19" s="14">
        <f t="shared" si="29"/>
        <v>825.00000000000011</v>
      </c>
      <c r="K19" s="14">
        <f t="shared" si="65"/>
        <v>274.80600000000004</v>
      </c>
      <c r="L19" s="14">
        <f t="shared" si="30"/>
        <v>400.19399999999996</v>
      </c>
      <c r="M19" s="14">
        <f t="shared" si="66"/>
        <v>103.12500000000001</v>
      </c>
      <c r="N19" s="21"/>
      <c r="O19" s="20">
        <f t="shared" si="67"/>
        <v>0.1458748590370092</v>
      </c>
      <c r="P19" s="20">
        <f t="shared" si="68"/>
        <v>1.8795065441000583E-2</v>
      </c>
      <c r="Q19" s="28">
        <f t="shared" si="69"/>
        <v>0.22371218261969045</v>
      </c>
      <c r="R19" s="28"/>
      <c r="S19" s="28">
        <f t="shared" si="27"/>
        <v>0.11185609130984522</v>
      </c>
      <c r="T19" s="28">
        <f t="shared" si="28"/>
        <v>7.2937429518504598E-2</v>
      </c>
      <c r="U19" s="28">
        <f t="shared" si="31"/>
        <v>9.3975327205002915E-3</v>
      </c>
      <c r="V19" s="10">
        <v>13</v>
      </c>
      <c r="W19" s="15"/>
      <c r="X19" s="14"/>
      <c r="Y19" s="14">
        <f t="shared" si="41"/>
        <v>675</v>
      </c>
      <c r="Z19" s="14">
        <f t="shared" si="36"/>
        <v>825.00000000000011</v>
      </c>
      <c r="AA19" s="14">
        <f t="shared" si="70"/>
        <v>274.80600000000004</v>
      </c>
      <c r="AB19" s="14">
        <f t="shared" si="37"/>
        <v>400.19399999999996</v>
      </c>
      <c r="AC19" s="14">
        <f t="shared" si="71"/>
        <v>103.12500000000001</v>
      </c>
      <c r="AD19" s="21"/>
      <c r="AE19" s="20">
        <f t="shared" si="72"/>
        <v>0.1458748590370092</v>
      </c>
      <c r="AF19" s="20">
        <f t="shared" si="73"/>
        <v>1.8795065441000583E-2</v>
      </c>
      <c r="AG19" s="28">
        <f t="shared" si="74"/>
        <v>0.22371218261969045</v>
      </c>
      <c r="AH19" s="28"/>
      <c r="AI19" s="28">
        <f t="shared" si="32"/>
        <v>0.11185609130984522</v>
      </c>
      <c r="AJ19" s="28">
        <f t="shared" si="33"/>
        <v>7.2937429518504598E-2</v>
      </c>
      <c r="AK19" s="28">
        <f t="shared" si="34"/>
        <v>9.3975327205002915E-3</v>
      </c>
      <c r="AL19" s="10">
        <v>12</v>
      </c>
      <c r="AM19" s="15"/>
      <c r="AN19" s="14"/>
      <c r="AO19" s="14">
        <f t="shared" si="47"/>
        <v>337.5</v>
      </c>
      <c r="AP19" s="14">
        <f t="shared" si="42"/>
        <v>412.50000000000006</v>
      </c>
      <c r="AQ19" s="14">
        <f t="shared" si="75"/>
        <v>137.40300000000002</v>
      </c>
      <c r="AR19" s="14">
        <f t="shared" si="43"/>
        <v>200.09699999999998</v>
      </c>
      <c r="AS19" s="14">
        <f t="shared" si="76"/>
        <v>51.562500000000007</v>
      </c>
      <c r="AT19" s="21"/>
      <c r="AU19" s="20">
        <f t="shared" si="77"/>
        <v>7.2937429518504598E-2</v>
      </c>
      <c r="AV19" s="20">
        <f t="shared" si="78"/>
        <v>9.3975327205002915E-3</v>
      </c>
      <c r="AW19" s="28">
        <f t="shared" si="79"/>
        <v>0.11185609130984522</v>
      </c>
      <c r="AX19" s="28"/>
      <c r="AY19" s="28">
        <f t="shared" si="38"/>
        <v>5.5928045654922612E-2</v>
      </c>
      <c r="AZ19" s="28">
        <f t="shared" si="39"/>
        <v>3.6468714759252299E-2</v>
      </c>
      <c r="BA19" s="28">
        <f t="shared" si="40"/>
        <v>4.6987663602501457E-3</v>
      </c>
      <c r="BB19" s="11">
        <v>11</v>
      </c>
      <c r="BC19" s="16"/>
      <c r="BD19" s="17"/>
      <c r="BE19" s="17">
        <f t="shared" si="54"/>
        <v>225</v>
      </c>
      <c r="BF19" s="17">
        <f t="shared" si="48"/>
        <v>275</v>
      </c>
      <c r="BG19" s="17">
        <f t="shared" ref="BG19:BG25" si="80">BE19*$L$33/100</f>
        <v>91.602000000000004</v>
      </c>
      <c r="BH19" s="17">
        <f t="shared" si="49"/>
        <v>133.398</v>
      </c>
      <c r="BI19" s="17">
        <f t="shared" ref="BI19:BI25" si="81">BF19*$L$37/100</f>
        <v>34.375</v>
      </c>
      <c r="BJ19" s="23"/>
      <c r="BK19" s="24">
        <f t="shared" ref="BK19:BK25" si="82">$T$32*100*BH19/$DF19</f>
        <v>4.8624953012336401E-2</v>
      </c>
      <c r="BL19" s="24">
        <f t="shared" ref="BL19:BL25" si="83">$T$36*100*BI19/$DF19</f>
        <v>6.2650218136668604E-3</v>
      </c>
      <c r="BM19" s="30">
        <f t="shared" ref="BM19:BM25" si="84">$T$40*100*BG19/$DF19</f>
        <v>7.4570727539896797E-2</v>
      </c>
      <c r="BN19" s="31"/>
      <c r="BO19" s="30">
        <f t="shared" si="44"/>
        <v>3.7285363769948399E-2</v>
      </c>
      <c r="BP19" s="30">
        <f t="shared" si="45"/>
        <v>2.4312476506168201E-2</v>
      </c>
      <c r="BQ19" s="30">
        <f t="shared" si="46"/>
        <v>3.1325109068334302E-3</v>
      </c>
      <c r="BR19" s="10">
        <v>10</v>
      </c>
      <c r="BS19" s="15"/>
      <c r="BT19" s="14"/>
      <c r="BU19" s="14">
        <f t="shared" si="61"/>
        <v>225</v>
      </c>
      <c r="BV19" s="14">
        <f t="shared" si="55"/>
        <v>275</v>
      </c>
      <c r="BW19" s="14">
        <f>BU19*$L$32/100</f>
        <v>71.973000000000013</v>
      </c>
      <c r="BX19" s="14">
        <f t="shared" si="56"/>
        <v>153.02699999999999</v>
      </c>
      <c r="BY19" s="14">
        <f>BV19*$L$36/100</f>
        <v>68.75</v>
      </c>
      <c r="BZ19" s="21"/>
      <c r="CA19" s="20">
        <f>$T$31*100*BX19/$DF19</f>
        <v>5.5779926870109006E-2</v>
      </c>
      <c r="CB19" s="20">
        <f>$T$35*100*BY19/$DF19</f>
        <v>1.2530043627333721E-2</v>
      </c>
      <c r="CC19" s="28">
        <f>$T$39*100*BW19/$DF19</f>
        <v>5.8591285924204636E-2</v>
      </c>
      <c r="CD19" s="28"/>
      <c r="CE19" s="28">
        <f t="shared" si="50"/>
        <v>2.9295642962102318E-2</v>
      </c>
      <c r="CF19" s="28">
        <f t="shared" si="51"/>
        <v>2.7889963435054503E-2</v>
      </c>
      <c r="CG19" s="28">
        <f t="shared" si="52"/>
        <v>6.2650218136668604E-3</v>
      </c>
      <c r="CH19" s="10">
        <v>9</v>
      </c>
      <c r="CI19" s="15"/>
      <c r="CJ19" s="14"/>
      <c r="CK19" s="14">
        <f t="shared" si="64"/>
        <v>225</v>
      </c>
      <c r="CL19" s="14">
        <f t="shared" si="62"/>
        <v>275</v>
      </c>
      <c r="CM19" s="14">
        <f>CK19*$L$32/100</f>
        <v>71.973000000000013</v>
      </c>
      <c r="CN19" s="14">
        <f t="shared" si="63"/>
        <v>153.02699999999999</v>
      </c>
      <c r="CO19" s="14">
        <f>CL19*$L$36/100</f>
        <v>68.75</v>
      </c>
      <c r="CP19" s="21"/>
      <c r="CQ19" s="20">
        <f>$T$31*100*CN19/$DF19</f>
        <v>5.5779926870109006E-2</v>
      </c>
      <c r="CR19" s="20">
        <f>$T$35*100*CO19/$DF19</f>
        <v>1.2530043627333721E-2</v>
      </c>
      <c r="CS19" s="28">
        <f>$T$39*100*CM19/$DF19</f>
        <v>5.8591285924204636E-2</v>
      </c>
      <c r="CT19" s="28"/>
      <c r="CU19" s="28">
        <f t="shared" si="57"/>
        <v>2.9295642962102318E-2</v>
      </c>
      <c r="CV19" s="28">
        <f t="shared" si="58"/>
        <v>2.7889963435054503E-2</v>
      </c>
      <c r="CW19" s="28">
        <f t="shared" si="59"/>
        <v>6.2650218136668604E-3</v>
      </c>
      <c r="CX19" s="4"/>
      <c r="CY19" s="4">
        <f t="shared" si="6"/>
        <v>2792.1875</v>
      </c>
      <c r="CZ19" s="2">
        <f t="shared" si="7"/>
        <v>0.60318472701591308</v>
      </c>
      <c r="DA19" s="2">
        <f t="shared" si="8"/>
        <v>0.75103375593753208</v>
      </c>
      <c r="DB19" s="2">
        <f t="shared" si="9"/>
        <v>1.428142997414255</v>
      </c>
      <c r="DC19" s="37">
        <f t="shared" si="10"/>
        <v>0.82495827039834191</v>
      </c>
      <c r="DD19" s="4"/>
      <c r="DE19" s="3">
        <v>79510</v>
      </c>
      <c r="DF19" s="3">
        <f t="shared" si="53"/>
        <v>82302.1875</v>
      </c>
      <c r="DG19" s="4"/>
      <c r="DH19" s="3">
        <f t="shared" si="60"/>
        <v>4566.8180245361955</v>
      </c>
      <c r="DI19" s="3">
        <f t="shared" si="0"/>
        <v>57437.027097675709</v>
      </c>
      <c r="DJ19" s="3">
        <f t="shared" si="11"/>
        <v>4632.983656193469</v>
      </c>
      <c r="DK19" s="3">
        <f t="shared" si="1"/>
        <v>56292.351356924373</v>
      </c>
      <c r="DL19" s="1">
        <f t="shared" si="2"/>
        <v>1.4488344247961082</v>
      </c>
      <c r="DM19" s="1">
        <f t="shared" si="2"/>
        <v>-1.9929230299554623</v>
      </c>
      <c r="DO19" s="3">
        <f t="shared" si="12"/>
        <v>66.16563165727348</v>
      </c>
      <c r="DP19" s="3">
        <f t="shared" si="13"/>
        <v>31.370360492192141</v>
      </c>
      <c r="DQ19" s="3">
        <f t="shared" si="14"/>
        <v>17.293249769045662</v>
      </c>
      <c r="DR19" s="3">
        <f t="shared" si="15"/>
        <v>27.945449819302446</v>
      </c>
      <c r="DS19" s="4">
        <f t="shared" si="16"/>
        <v>17.502021396036149</v>
      </c>
      <c r="DT19" s="3">
        <f t="shared" si="17"/>
        <v>20.71816044193536</v>
      </c>
      <c r="DU19" s="3">
        <f t="shared" si="18"/>
        <v>45.447471215338595</v>
      </c>
      <c r="DW19" s="2">
        <f t="shared" si="19"/>
        <v>0.67710924147672291</v>
      </c>
      <c r="DX19" s="2">
        <f t="shared" si="3"/>
        <v>0.37326377670095345</v>
      </c>
      <c r="DY19" s="2">
        <f t="shared" si="20"/>
        <v>0.44718829116176317</v>
      </c>
      <c r="DZ19" s="2">
        <f t="shared" si="4"/>
        <v>0.37776997923657862</v>
      </c>
      <c r="EA19" s="2">
        <f t="shared" si="5"/>
        <v>0.37776997923657873</v>
      </c>
      <c r="EB19" s="2"/>
      <c r="EC19" s="2"/>
      <c r="ED19" s="3">
        <f t="shared" si="21"/>
        <v>4587.5361849781311</v>
      </c>
      <c r="EE19" s="3">
        <f t="shared" si="22"/>
        <v>45.447471215337828</v>
      </c>
      <c r="EF19" s="3">
        <f t="shared" si="23"/>
        <v>57697.600112918262</v>
      </c>
      <c r="EG19" s="3">
        <f t="shared" si="24"/>
        <v>16276.65449234259</v>
      </c>
      <c r="EH19" s="70">
        <f t="shared" si="25"/>
        <v>0.45366730906777342</v>
      </c>
      <c r="EI19" s="1">
        <f t="shared" si="26"/>
        <v>28.210279908502319</v>
      </c>
    </row>
    <row r="20" spans="1:139" x14ac:dyDescent="0.25">
      <c r="A20">
        <v>2030</v>
      </c>
      <c r="B20">
        <v>15</v>
      </c>
      <c r="D20" s="32">
        <v>0</v>
      </c>
      <c r="E20" s="1"/>
      <c r="F20" s="10">
        <v>15</v>
      </c>
      <c r="G20" s="15"/>
      <c r="H20" s="14"/>
      <c r="I20" s="14">
        <f t="shared" si="35"/>
        <v>675</v>
      </c>
      <c r="J20" s="14">
        <f t="shared" si="29"/>
        <v>825.00000000000011</v>
      </c>
      <c r="K20" s="14">
        <f t="shared" si="65"/>
        <v>274.80600000000004</v>
      </c>
      <c r="L20" s="14">
        <f t="shared" si="30"/>
        <v>400.19399999999996</v>
      </c>
      <c r="M20" s="14">
        <f t="shared" si="66"/>
        <v>103.12500000000001</v>
      </c>
      <c r="N20" s="21"/>
      <c r="O20" s="20">
        <f t="shared" si="67"/>
        <v>0.14643420325429465</v>
      </c>
      <c r="P20" s="20">
        <f t="shared" si="68"/>
        <v>1.8867133453523963E-2</v>
      </c>
      <c r="Q20" s="28">
        <f t="shared" si="69"/>
        <v>0.22456998715510312</v>
      </c>
      <c r="R20" s="28"/>
      <c r="S20" s="28">
        <f t="shared" si="27"/>
        <v>0.11228499357755156</v>
      </c>
      <c r="T20" s="28">
        <f t="shared" si="28"/>
        <v>7.3217101627147327E-2</v>
      </c>
      <c r="U20" s="28">
        <f t="shared" si="31"/>
        <v>9.4335667267619813E-3</v>
      </c>
      <c r="V20" s="10">
        <v>14</v>
      </c>
      <c r="W20" s="15"/>
      <c r="X20" s="14"/>
      <c r="Y20" s="14">
        <f t="shared" si="41"/>
        <v>675</v>
      </c>
      <c r="Z20" s="14">
        <f t="shared" si="36"/>
        <v>825.00000000000011</v>
      </c>
      <c r="AA20" s="14">
        <f t="shared" si="70"/>
        <v>274.80600000000004</v>
      </c>
      <c r="AB20" s="14">
        <f t="shared" si="37"/>
        <v>400.19399999999996</v>
      </c>
      <c r="AC20" s="14">
        <f t="shared" si="71"/>
        <v>103.12500000000001</v>
      </c>
      <c r="AD20" s="21"/>
      <c r="AE20" s="20">
        <f t="shared" si="72"/>
        <v>0.14643420325429465</v>
      </c>
      <c r="AF20" s="20">
        <f t="shared" si="73"/>
        <v>1.8867133453523963E-2</v>
      </c>
      <c r="AG20" s="28">
        <f t="shared" si="74"/>
        <v>0.22456998715510312</v>
      </c>
      <c r="AH20" s="28"/>
      <c r="AI20" s="28">
        <f t="shared" si="32"/>
        <v>0.11228499357755156</v>
      </c>
      <c r="AJ20" s="28">
        <f t="shared" si="33"/>
        <v>7.3217101627147327E-2</v>
      </c>
      <c r="AK20" s="28">
        <f t="shared" si="34"/>
        <v>9.4335667267619813E-3</v>
      </c>
      <c r="AL20" s="10">
        <v>13</v>
      </c>
      <c r="AM20" s="15"/>
      <c r="AN20" s="14"/>
      <c r="AO20" s="14">
        <f t="shared" si="47"/>
        <v>337.5</v>
      </c>
      <c r="AP20" s="14">
        <f t="shared" si="42"/>
        <v>412.50000000000006</v>
      </c>
      <c r="AQ20" s="14">
        <f t="shared" si="75"/>
        <v>137.40300000000002</v>
      </c>
      <c r="AR20" s="14">
        <f t="shared" si="43"/>
        <v>200.09699999999998</v>
      </c>
      <c r="AS20" s="14">
        <f t="shared" si="76"/>
        <v>51.562500000000007</v>
      </c>
      <c r="AT20" s="21"/>
      <c r="AU20" s="20">
        <f t="shared" si="77"/>
        <v>7.3217101627147327E-2</v>
      </c>
      <c r="AV20" s="20">
        <f t="shared" si="78"/>
        <v>9.4335667267619813E-3</v>
      </c>
      <c r="AW20" s="28">
        <f t="shared" si="79"/>
        <v>0.11228499357755156</v>
      </c>
      <c r="AX20" s="28"/>
      <c r="AY20" s="28">
        <f t="shared" si="38"/>
        <v>5.6142496788775781E-2</v>
      </c>
      <c r="AZ20" s="28">
        <f t="shared" si="39"/>
        <v>3.6608550813573663E-2</v>
      </c>
      <c r="BA20" s="28">
        <f t="shared" si="40"/>
        <v>4.7167833633809907E-3</v>
      </c>
      <c r="BB20" s="10">
        <v>12</v>
      </c>
      <c r="BC20" s="15"/>
      <c r="BD20" s="14"/>
      <c r="BE20" s="14">
        <f t="shared" si="54"/>
        <v>225</v>
      </c>
      <c r="BF20" s="14">
        <f t="shared" si="48"/>
        <v>275</v>
      </c>
      <c r="BG20" s="14">
        <f t="shared" si="80"/>
        <v>91.602000000000004</v>
      </c>
      <c r="BH20" s="14">
        <f t="shared" si="49"/>
        <v>133.398</v>
      </c>
      <c r="BI20" s="14">
        <f t="shared" si="81"/>
        <v>34.375</v>
      </c>
      <c r="BJ20" s="21"/>
      <c r="BK20" s="20">
        <f t="shared" si="82"/>
        <v>4.8811401084764887E-2</v>
      </c>
      <c r="BL20" s="20">
        <f t="shared" si="83"/>
        <v>6.2890444845079873E-3</v>
      </c>
      <c r="BM20" s="28">
        <f t="shared" si="84"/>
        <v>7.4856662385034356E-2</v>
      </c>
      <c r="BN20" s="28"/>
      <c r="BO20" s="28">
        <f t="shared" si="44"/>
        <v>3.7428331192517178E-2</v>
      </c>
      <c r="BP20" s="28">
        <f t="shared" si="45"/>
        <v>2.4405700542382443E-2</v>
      </c>
      <c r="BQ20" s="28">
        <f t="shared" si="46"/>
        <v>3.1445222422539936E-3</v>
      </c>
      <c r="BR20" s="11">
        <v>11</v>
      </c>
      <c r="BS20" s="16"/>
      <c r="BT20" s="17"/>
      <c r="BU20" s="17">
        <f t="shared" si="61"/>
        <v>225</v>
      </c>
      <c r="BV20" s="17">
        <f t="shared" si="55"/>
        <v>275</v>
      </c>
      <c r="BW20" s="17">
        <f t="shared" ref="BW20:BW25" si="85">BU20*$L$33/100</f>
        <v>91.602000000000004</v>
      </c>
      <c r="BX20" s="17">
        <f t="shared" si="56"/>
        <v>133.398</v>
      </c>
      <c r="BY20" s="17">
        <f t="shared" ref="BY20:BY25" si="86">BV20*$L$37/100</f>
        <v>34.375</v>
      </c>
      <c r="BZ20" s="23"/>
      <c r="CA20" s="24">
        <f t="shared" ref="CA20:CA25" si="87">$T$32*100*BX20/$DF20</f>
        <v>4.8811401084764887E-2</v>
      </c>
      <c r="CB20" s="24">
        <f t="shared" ref="CB20:CB25" si="88">$T$36*100*BY20/$DF20</f>
        <v>6.2890444845079873E-3</v>
      </c>
      <c r="CC20" s="30">
        <f t="shared" ref="CC20:CC25" si="89">$T$40*100*BW20/$DF20</f>
        <v>7.4856662385034356E-2</v>
      </c>
      <c r="CD20" s="31"/>
      <c r="CE20" s="30">
        <f t="shared" si="50"/>
        <v>3.7428331192517178E-2</v>
      </c>
      <c r="CF20" s="30">
        <f t="shared" si="51"/>
        <v>2.4405700542382443E-2</v>
      </c>
      <c r="CG20" s="30">
        <f t="shared" si="52"/>
        <v>3.1445222422539936E-3</v>
      </c>
      <c r="CH20" s="10">
        <v>10</v>
      </c>
      <c r="CI20" s="15"/>
      <c r="CJ20" s="14"/>
      <c r="CK20" s="14">
        <f t="shared" si="64"/>
        <v>225</v>
      </c>
      <c r="CL20" s="14">
        <f t="shared" si="62"/>
        <v>275</v>
      </c>
      <c r="CM20" s="14">
        <f>CK20*$L$32/100</f>
        <v>71.973000000000013</v>
      </c>
      <c r="CN20" s="14">
        <f t="shared" si="63"/>
        <v>153.02699999999999</v>
      </c>
      <c r="CO20" s="14">
        <f>CL20*$L$36/100</f>
        <v>68.75</v>
      </c>
      <c r="CP20" s="21"/>
      <c r="CQ20" s="20">
        <f>$T$31*100*CN20/$DF20</f>
        <v>5.5993810055610396E-2</v>
      </c>
      <c r="CR20" s="20">
        <f>$T$35*100*CO20/$DF20</f>
        <v>1.2578088969015975E-2</v>
      </c>
      <c r="CS20" s="28">
        <f>$T$39*100*CM20/$DF20</f>
        <v>5.8815949016812724E-2</v>
      </c>
      <c r="CT20" s="28"/>
      <c r="CU20" s="28">
        <f t="shared" si="57"/>
        <v>2.9407974508406362E-2</v>
      </c>
      <c r="CV20" s="28">
        <f t="shared" si="58"/>
        <v>2.7996905027805198E-2</v>
      </c>
      <c r="CW20" s="28">
        <f t="shared" si="59"/>
        <v>6.2890444845079873E-3</v>
      </c>
      <c r="CX20" s="4"/>
      <c r="CY20" s="4">
        <f t="shared" si="6"/>
        <v>2757.8125</v>
      </c>
      <c r="CZ20" s="2">
        <f t="shared" si="7"/>
        <v>0.59202613193271858</v>
      </c>
      <c r="DA20" s="2">
        <f t="shared" si="8"/>
        <v>0.76995424167463944</v>
      </c>
      <c r="DB20" s="2">
        <f t="shared" si="9"/>
        <v>1.4509444284783182</v>
      </c>
      <c r="DC20" s="37">
        <f t="shared" si="10"/>
        <v>0.85891829654559959</v>
      </c>
      <c r="DD20" s="4"/>
      <c r="DE20" s="3">
        <v>79230</v>
      </c>
      <c r="DF20" s="3">
        <f t="shared" si="53"/>
        <v>81987.8125</v>
      </c>
      <c r="DG20" s="4"/>
      <c r="DH20" s="3">
        <f t="shared" si="60"/>
        <v>4703.8225652722813</v>
      </c>
      <c r="DI20" s="3">
        <f t="shared" si="0"/>
        <v>59369.210719074617</v>
      </c>
      <c r="DJ20" s="3">
        <f t="shared" si="11"/>
        <v>4773.0772638998005</v>
      </c>
      <c r="DK20" s="3">
        <f t="shared" si="1"/>
        <v>58216.911981885118</v>
      </c>
      <c r="DL20" s="1">
        <f t="shared" si="2"/>
        <v>1.4723067816974522</v>
      </c>
      <c r="DM20" s="1">
        <f t="shared" si="2"/>
        <v>-1.9409029078085394</v>
      </c>
      <c r="DO20" s="3">
        <f t="shared" si="12"/>
        <v>69.254698627519247</v>
      </c>
      <c r="DP20" s="3">
        <f t="shared" si="13"/>
        <v>32.504187775715174</v>
      </c>
      <c r="DQ20" s="3">
        <f t="shared" si="14"/>
        <v>18.265003893346751</v>
      </c>
      <c r="DR20" s="3">
        <f t="shared" si="15"/>
        <v>28.257864699626026</v>
      </c>
      <c r="DS20" s="4">
        <f t="shared" si="16"/>
        <v>18.485506958457581</v>
      </c>
      <c r="DT20" s="3">
        <f t="shared" si="17"/>
        <v>22.511326969435899</v>
      </c>
      <c r="DU20" s="3">
        <f t="shared" si="18"/>
        <v>46.743371658083603</v>
      </c>
      <c r="DW20" s="2">
        <f t="shared" si="19"/>
        <v>0.68099018680367873</v>
      </c>
      <c r="DX20" s="2">
        <f t="shared" si="3"/>
        <v>0.38266725811229579</v>
      </c>
      <c r="DY20" s="2">
        <f t="shared" si="20"/>
        <v>0.471631312983256</v>
      </c>
      <c r="DZ20" s="2">
        <f t="shared" si="4"/>
        <v>0.38728698356234365</v>
      </c>
      <c r="EA20" s="2">
        <f t="shared" si="5"/>
        <v>0.38728698356234359</v>
      </c>
      <c r="EB20" s="2"/>
      <c r="EC20" s="2"/>
      <c r="ED20" s="3">
        <f t="shared" si="21"/>
        <v>4726.333892241717</v>
      </c>
      <c r="EE20" s="3">
        <f t="shared" si="22"/>
        <v>46.743371658083561</v>
      </c>
      <c r="EF20" s="3">
        <f t="shared" si="23"/>
        <v>59653.337021856838</v>
      </c>
      <c r="EG20" s="3">
        <f t="shared" si="24"/>
        <v>16949.437881684691</v>
      </c>
      <c r="EH20" s="70">
        <f t="shared" si="25"/>
        <v>0.47857517278890871</v>
      </c>
      <c r="EI20" s="1">
        <f t="shared" si="26"/>
        <v>28.41322669924477</v>
      </c>
    </row>
    <row r="21" spans="1:139" x14ac:dyDescent="0.25">
      <c r="A21">
        <v>2031</v>
      </c>
      <c r="B21">
        <v>16</v>
      </c>
      <c r="D21" s="32">
        <v>0</v>
      </c>
      <c r="E21" s="1"/>
      <c r="F21" s="10">
        <v>16</v>
      </c>
      <c r="G21" s="15"/>
      <c r="H21" s="14"/>
      <c r="I21" s="14">
        <f t="shared" si="35"/>
        <v>675</v>
      </c>
      <c r="J21" s="14">
        <f t="shared" si="29"/>
        <v>825.00000000000011</v>
      </c>
      <c r="K21" s="14">
        <f t="shared" si="65"/>
        <v>274.80600000000004</v>
      </c>
      <c r="L21" s="14">
        <f t="shared" si="30"/>
        <v>400.19399999999996</v>
      </c>
      <c r="M21" s="14">
        <f t="shared" si="66"/>
        <v>103.12500000000001</v>
      </c>
      <c r="N21" s="21"/>
      <c r="O21" s="20">
        <f t="shared" si="67"/>
        <v>0.14701765423056345</v>
      </c>
      <c r="P21" s="20">
        <f t="shared" si="68"/>
        <v>1.8942307471534879E-2</v>
      </c>
      <c r="Q21" s="28">
        <f t="shared" si="69"/>
        <v>0.22546476156800982</v>
      </c>
      <c r="R21" s="28"/>
      <c r="S21" s="28">
        <f t="shared" si="27"/>
        <v>0.11273238078400491</v>
      </c>
      <c r="T21" s="28">
        <f t="shared" si="28"/>
        <v>7.3508827115281727E-2</v>
      </c>
      <c r="U21" s="28">
        <f t="shared" si="31"/>
        <v>9.4711537357674395E-3</v>
      </c>
      <c r="V21" s="10">
        <v>15</v>
      </c>
      <c r="W21" s="15"/>
      <c r="X21" s="14"/>
      <c r="Y21" s="14">
        <f t="shared" si="41"/>
        <v>675</v>
      </c>
      <c r="Z21" s="14">
        <f t="shared" si="36"/>
        <v>825.00000000000011</v>
      </c>
      <c r="AA21" s="14">
        <f t="shared" si="70"/>
        <v>274.80600000000004</v>
      </c>
      <c r="AB21" s="14">
        <f t="shared" si="37"/>
        <v>400.19399999999996</v>
      </c>
      <c r="AC21" s="14">
        <f t="shared" si="71"/>
        <v>103.12500000000001</v>
      </c>
      <c r="AD21" s="21"/>
      <c r="AE21" s="20">
        <f t="shared" si="72"/>
        <v>0.14701765423056345</v>
      </c>
      <c r="AF21" s="20">
        <f t="shared" si="73"/>
        <v>1.8942307471534879E-2</v>
      </c>
      <c r="AG21" s="28">
        <f t="shared" si="74"/>
        <v>0.22546476156800982</v>
      </c>
      <c r="AH21" s="28"/>
      <c r="AI21" s="28">
        <f t="shared" si="32"/>
        <v>0.11273238078400491</v>
      </c>
      <c r="AJ21" s="28">
        <f t="shared" si="33"/>
        <v>7.3508827115281727E-2</v>
      </c>
      <c r="AK21" s="28">
        <f t="shared" si="34"/>
        <v>9.4711537357674395E-3</v>
      </c>
      <c r="AL21" s="10">
        <v>14</v>
      </c>
      <c r="AM21" s="15"/>
      <c r="AN21" s="14"/>
      <c r="AO21" s="14">
        <f t="shared" si="47"/>
        <v>337.5</v>
      </c>
      <c r="AP21" s="14">
        <f t="shared" si="42"/>
        <v>412.50000000000006</v>
      </c>
      <c r="AQ21" s="14">
        <f t="shared" si="75"/>
        <v>137.40300000000002</v>
      </c>
      <c r="AR21" s="14">
        <f t="shared" si="43"/>
        <v>200.09699999999998</v>
      </c>
      <c r="AS21" s="14">
        <f t="shared" si="76"/>
        <v>51.562500000000007</v>
      </c>
      <c r="AT21" s="21"/>
      <c r="AU21" s="20">
        <f t="shared" si="77"/>
        <v>7.3508827115281727E-2</v>
      </c>
      <c r="AV21" s="20">
        <f t="shared" si="78"/>
        <v>9.4711537357674395E-3</v>
      </c>
      <c r="AW21" s="28">
        <f t="shared" si="79"/>
        <v>0.11273238078400491</v>
      </c>
      <c r="AX21" s="28"/>
      <c r="AY21" s="28">
        <f t="shared" si="38"/>
        <v>5.6366190392002455E-2</v>
      </c>
      <c r="AZ21" s="28">
        <f t="shared" si="39"/>
        <v>3.6754413557640864E-2</v>
      </c>
      <c r="BA21" s="28">
        <f t="shared" si="40"/>
        <v>4.7355768678837198E-3</v>
      </c>
      <c r="BB21" s="10">
        <v>13</v>
      </c>
      <c r="BC21" s="15"/>
      <c r="BD21" s="14"/>
      <c r="BE21" s="14">
        <f t="shared" si="54"/>
        <v>225</v>
      </c>
      <c r="BF21" s="14">
        <f t="shared" si="48"/>
        <v>275</v>
      </c>
      <c r="BG21" s="14">
        <f t="shared" si="80"/>
        <v>91.602000000000004</v>
      </c>
      <c r="BH21" s="14">
        <f t="shared" si="49"/>
        <v>133.398</v>
      </c>
      <c r="BI21" s="14">
        <f t="shared" si="81"/>
        <v>34.375</v>
      </c>
      <c r="BJ21" s="21"/>
      <c r="BK21" s="20">
        <f t="shared" si="82"/>
        <v>4.9005884743521161E-2</v>
      </c>
      <c r="BL21" s="20">
        <f t="shared" si="83"/>
        <v>6.3141024905116264E-3</v>
      </c>
      <c r="BM21" s="28">
        <f t="shared" si="84"/>
        <v>7.5154920522669921E-2</v>
      </c>
      <c r="BN21" s="28"/>
      <c r="BO21" s="28">
        <f t="shared" si="44"/>
        <v>3.7577460261334961E-2</v>
      </c>
      <c r="BP21" s="28">
        <f t="shared" si="45"/>
        <v>2.450294237176058E-2</v>
      </c>
      <c r="BQ21" s="28">
        <f t="shared" si="46"/>
        <v>3.1570512452558132E-3</v>
      </c>
      <c r="BR21" s="10">
        <v>12</v>
      </c>
      <c r="BS21" s="15"/>
      <c r="BT21" s="14"/>
      <c r="BU21" s="14">
        <f t="shared" si="61"/>
        <v>225</v>
      </c>
      <c r="BV21" s="14">
        <f t="shared" si="55"/>
        <v>275</v>
      </c>
      <c r="BW21" s="14">
        <f t="shared" si="85"/>
        <v>91.602000000000004</v>
      </c>
      <c r="BX21" s="14">
        <f t="shared" si="56"/>
        <v>133.398</v>
      </c>
      <c r="BY21" s="14">
        <f t="shared" si="86"/>
        <v>34.375</v>
      </c>
      <c r="BZ21" s="21"/>
      <c r="CA21" s="20">
        <f t="shared" si="87"/>
        <v>4.9005884743521161E-2</v>
      </c>
      <c r="CB21" s="20">
        <f t="shared" si="88"/>
        <v>6.3141024905116264E-3</v>
      </c>
      <c r="CC21" s="28">
        <f t="shared" si="89"/>
        <v>7.5154920522669921E-2</v>
      </c>
      <c r="CD21" s="28"/>
      <c r="CE21" s="28">
        <f t="shared" si="50"/>
        <v>3.7577460261334961E-2</v>
      </c>
      <c r="CF21" s="28">
        <f t="shared" si="51"/>
        <v>2.450294237176058E-2</v>
      </c>
      <c r="CG21" s="28">
        <f t="shared" si="52"/>
        <v>3.1570512452558132E-3</v>
      </c>
      <c r="CH21" s="11">
        <v>11</v>
      </c>
      <c r="CI21" s="16"/>
      <c r="CJ21" s="17"/>
      <c r="CK21" s="17">
        <f t="shared" si="64"/>
        <v>225</v>
      </c>
      <c r="CL21" s="17">
        <f t="shared" si="62"/>
        <v>275</v>
      </c>
      <c r="CM21" s="17">
        <f>CK21*$L$33/100</f>
        <v>91.602000000000004</v>
      </c>
      <c r="CN21" s="17">
        <f t="shared" si="63"/>
        <v>133.398</v>
      </c>
      <c r="CO21" s="17">
        <f>CL21*$L$37/100</f>
        <v>34.375</v>
      </c>
      <c r="CP21" s="23"/>
      <c r="CQ21" s="24">
        <f>$T$32*100*CN21/$DF21</f>
        <v>4.9005884743521161E-2</v>
      </c>
      <c r="CR21" s="24">
        <f>$T$36*100*CO21/$DF21</f>
        <v>6.3141024905116264E-3</v>
      </c>
      <c r="CS21" s="30">
        <f>$T$40*100*CM21/$DF21</f>
        <v>7.5154920522669921E-2</v>
      </c>
      <c r="CT21" s="31"/>
      <c r="CU21" s="30">
        <f t="shared" si="57"/>
        <v>3.7577460261334961E-2</v>
      </c>
      <c r="CV21" s="30">
        <f t="shared" si="58"/>
        <v>2.450294237176058E-2</v>
      </c>
      <c r="CW21" s="30">
        <f t="shared" si="59"/>
        <v>3.1570512452558132E-3</v>
      </c>
      <c r="CX21" s="4"/>
      <c r="CY21" s="4">
        <f t="shared" si="6"/>
        <v>2723.4375</v>
      </c>
      <c r="CZ21" s="2">
        <f t="shared" si="7"/>
        <v>0.58085986595734418</v>
      </c>
      <c r="DA21" s="2">
        <f t="shared" si="8"/>
        <v>0.78912666548803434</v>
      </c>
      <c r="DB21" s="2">
        <f t="shared" si="9"/>
        <v>1.4741199312107238</v>
      </c>
      <c r="DC21" s="37">
        <f t="shared" si="10"/>
        <v>0.89326006525337964</v>
      </c>
      <c r="DD21" s="4"/>
      <c r="DE21" s="3">
        <v>78939</v>
      </c>
      <c r="DF21" s="3">
        <f t="shared" si="53"/>
        <v>81662.4375</v>
      </c>
      <c r="DG21" s="4"/>
      <c r="DH21" s="3">
        <f t="shared" si="60"/>
        <v>4844.9372422304496</v>
      </c>
      <c r="DI21" s="3">
        <f t="shared" si="0"/>
        <v>61375.710893607087</v>
      </c>
      <c r="DJ21" s="3">
        <f t="shared" si="11"/>
        <v>4917.4259989840111</v>
      </c>
      <c r="DK21" s="3">
        <f t="shared" si="1"/>
        <v>60216.49793375333</v>
      </c>
      <c r="DL21" s="1">
        <f t="shared" si="2"/>
        <v>1.4961753502547026</v>
      </c>
      <c r="DM21" s="1">
        <f t="shared" si="2"/>
        <v>-1.8887161435298339</v>
      </c>
      <c r="DO21" s="3">
        <f t="shared" si="12"/>
        <v>72.488756753561574</v>
      </c>
      <c r="DP21" s="3">
        <f t="shared" si="13"/>
        <v>33.684036939937158</v>
      </c>
      <c r="DQ21" s="3">
        <f t="shared" si="14"/>
        <v>19.285945747371219</v>
      </c>
      <c r="DR21" s="3">
        <f t="shared" si="15"/>
        <v>28.563354066250117</v>
      </c>
      <c r="DS21" s="4">
        <f t="shared" si="16"/>
        <v>19.518774066252963</v>
      </c>
      <c r="DT21" s="3">
        <f t="shared" si="17"/>
        <v>24.406628621058257</v>
      </c>
      <c r="DU21" s="3">
        <f t="shared" si="18"/>
        <v>48.08212813250308</v>
      </c>
      <c r="DW21" s="2">
        <f t="shared" si="19"/>
        <v>0.68499326572268948</v>
      </c>
      <c r="DX21" s="2">
        <f t="shared" si="3"/>
        <v>0.39219595274755309</v>
      </c>
      <c r="DY21" s="2">
        <f t="shared" si="20"/>
        <v>0.49632935251289834</v>
      </c>
      <c r="DZ21" s="2">
        <f t="shared" si="4"/>
        <v>0.39693071274048125</v>
      </c>
      <c r="EA21" s="2">
        <f t="shared" si="5"/>
        <v>0.39693071274048131</v>
      </c>
      <c r="EB21" s="2"/>
      <c r="EC21" s="2"/>
      <c r="ED21" s="3">
        <f t="shared" si="21"/>
        <v>4869.3438708515077</v>
      </c>
      <c r="EE21" s="3">
        <f t="shared" si="22"/>
        <v>48.082128132503385</v>
      </c>
      <c r="EF21" s="3">
        <f t="shared" si="23"/>
        <v>61684.89429624784</v>
      </c>
      <c r="EG21" s="3">
        <f t="shared" si="24"/>
        <v>17654.94090923819</v>
      </c>
      <c r="EH21" s="70">
        <f t="shared" si="25"/>
        <v>0.50375530994126727</v>
      </c>
      <c r="EI21" s="1">
        <f t="shared" si="26"/>
        <v>28.62117396918698</v>
      </c>
    </row>
    <row r="22" spans="1:139" x14ac:dyDescent="0.25">
      <c r="A22">
        <v>2032</v>
      </c>
      <c r="B22">
        <v>17</v>
      </c>
      <c r="D22" s="32">
        <v>0</v>
      </c>
      <c r="E22" s="1"/>
      <c r="F22" s="10">
        <v>17</v>
      </c>
      <c r="G22" s="15"/>
      <c r="H22" s="14"/>
      <c r="I22" s="14">
        <f t="shared" si="35"/>
        <v>675</v>
      </c>
      <c r="J22" s="14">
        <f t="shared" si="29"/>
        <v>825.00000000000011</v>
      </c>
      <c r="K22" s="14">
        <f t="shared" si="65"/>
        <v>274.80600000000004</v>
      </c>
      <c r="L22" s="14">
        <f t="shared" si="30"/>
        <v>400.19399999999996</v>
      </c>
      <c r="M22" s="14">
        <f t="shared" si="66"/>
        <v>103.12500000000001</v>
      </c>
      <c r="N22" s="21"/>
      <c r="O22" s="20">
        <f t="shared" si="67"/>
        <v>0.1475579248971628</v>
      </c>
      <c r="P22" s="20">
        <f t="shared" si="68"/>
        <v>1.901191797605651E-2</v>
      </c>
      <c r="Q22" s="28">
        <f t="shared" si="69"/>
        <v>0.22629331510237635</v>
      </c>
      <c r="R22" s="28"/>
      <c r="S22" s="28">
        <f t="shared" si="27"/>
        <v>0.11314665755118818</v>
      </c>
      <c r="T22" s="28">
        <f t="shared" si="28"/>
        <v>7.3778962448581398E-2</v>
      </c>
      <c r="U22" s="28">
        <f t="shared" si="31"/>
        <v>9.5059589880282548E-3</v>
      </c>
      <c r="V22" s="10">
        <v>16</v>
      </c>
      <c r="W22" s="15"/>
      <c r="X22" s="14"/>
      <c r="Y22" s="14">
        <f t="shared" si="41"/>
        <v>675</v>
      </c>
      <c r="Z22" s="14">
        <f t="shared" si="36"/>
        <v>825.00000000000011</v>
      </c>
      <c r="AA22" s="14">
        <f t="shared" si="70"/>
        <v>274.80600000000004</v>
      </c>
      <c r="AB22" s="14">
        <f t="shared" si="37"/>
        <v>400.19399999999996</v>
      </c>
      <c r="AC22" s="14">
        <f t="shared" si="71"/>
        <v>103.12500000000001</v>
      </c>
      <c r="AD22" s="21"/>
      <c r="AE22" s="20">
        <f t="shared" si="72"/>
        <v>0.1475579248971628</v>
      </c>
      <c r="AF22" s="20">
        <f t="shared" si="73"/>
        <v>1.901191797605651E-2</v>
      </c>
      <c r="AG22" s="28">
        <f t="shared" si="74"/>
        <v>0.22629331510237635</v>
      </c>
      <c r="AH22" s="28"/>
      <c r="AI22" s="28">
        <f t="shared" si="32"/>
        <v>0.11314665755118818</v>
      </c>
      <c r="AJ22" s="28">
        <f t="shared" si="33"/>
        <v>7.3778962448581398E-2</v>
      </c>
      <c r="AK22" s="28">
        <f t="shared" si="34"/>
        <v>9.5059589880282548E-3</v>
      </c>
      <c r="AL22" s="10">
        <v>15</v>
      </c>
      <c r="AM22" s="15"/>
      <c r="AN22" s="14"/>
      <c r="AO22" s="14">
        <f t="shared" si="47"/>
        <v>337.5</v>
      </c>
      <c r="AP22" s="14">
        <f t="shared" si="42"/>
        <v>412.50000000000006</v>
      </c>
      <c r="AQ22" s="14">
        <f t="shared" si="75"/>
        <v>137.40300000000002</v>
      </c>
      <c r="AR22" s="14">
        <f t="shared" si="43"/>
        <v>200.09699999999998</v>
      </c>
      <c r="AS22" s="14">
        <f t="shared" si="76"/>
        <v>51.562500000000007</v>
      </c>
      <c r="AT22" s="21"/>
      <c r="AU22" s="20">
        <f t="shared" si="77"/>
        <v>7.3778962448581398E-2</v>
      </c>
      <c r="AV22" s="20">
        <f t="shared" si="78"/>
        <v>9.5059589880282548E-3</v>
      </c>
      <c r="AW22" s="28">
        <f t="shared" si="79"/>
        <v>0.11314665755118818</v>
      </c>
      <c r="AX22" s="28"/>
      <c r="AY22" s="28">
        <f t="shared" si="38"/>
        <v>5.6573328775594088E-2</v>
      </c>
      <c r="AZ22" s="28">
        <f t="shared" si="39"/>
        <v>3.6889481224290699E-2</v>
      </c>
      <c r="BA22" s="28">
        <f t="shared" si="40"/>
        <v>4.7529794940141274E-3</v>
      </c>
      <c r="BB22" s="10">
        <v>14</v>
      </c>
      <c r="BC22" s="15"/>
      <c r="BD22" s="14"/>
      <c r="BE22" s="14">
        <f t="shared" si="54"/>
        <v>225</v>
      </c>
      <c r="BF22" s="14">
        <f t="shared" si="48"/>
        <v>275</v>
      </c>
      <c r="BG22" s="14">
        <f t="shared" si="80"/>
        <v>91.602000000000004</v>
      </c>
      <c r="BH22" s="14">
        <f t="shared" si="49"/>
        <v>133.398</v>
      </c>
      <c r="BI22" s="14">
        <f t="shared" si="81"/>
        <v>34.375</v>
      </c>
      <c r="BJ22" s="21"/>
      <c r="BK22" s="20">
        <f t="shared" si="82"/>
        <v>4.9185974965720934E-2</v>
      </c>
      <c r="BL22" s="20">
        <f t="shared" si="83"/>
        <v>6.3373059920188357E-3</v>
      </c>
      <c r="BM22" s="28">
        <f t="shared" si="84"/>
        <v>7.5431105034125437E-2</v>
      </c>
      <c r="BN22" s="28"/>
      <c r="BO22" s="28">
        <f t="shared" si="44"/>
        <v>3.7715552517062718E-2</v>
      </c>
      <c r="BP22" s="28">
        <f t="shared" si="45"/>
        <v>2.4592987482860467E-2</v>
      </c>
      <c r="BQ22" s="28">
        <f t="shared" si="46"/>
        <v>3.1686529960094178E-3</v>
      </c>
      <c r="BR22" s="10">
        <v>13</v>
      </c>
      <c r="BS22" s="15"/>
      <c r="BT22" s="14"/>
      <c r="BU22" s="14">
        <f t="shared" si="61"/>
        <v>225</v>
      </c>
      <c r="BV22" s="14">
        <f t="shared" si="55"/>
        <v>275</v>
      </c>
      <c r="BW22" s="14">
        <f t="shared" si="85"/>
        <v>91.602000000000004</v>
      </c>
      <c r="BX22" s="14">
        <f t="shared" si="56"/>
        <v>133.398</v>
      </c>
      <c r="BY22" s="14">
        <f t="shared" si="86"/>
        <v>34.375</v>
      </c>
      <c r="BZ22" s="21"/>
      <c r="CA22" s="20">
        <f t="shared" si="87"/>
        <v>4.9185974965720934E-2</v>
      </c>
      <c r="CB22" s="20">
        <f t="shared" si="88"/>
        <v>6.3373059920188357E-3</v>
      </c>
      <c r="CC22" s="28">
        <f t="shared" si="89"/>
        <v>7.5431105034125437E-2</v>
      </c>
      <c r="CD22" s="28"/>
      <c r="CE22" s="28">
        <f t="shared" si="50"/>
        <v>3.7715552517062718E-2</v>
      </c>
      <c r="CF22" s="28">
        <f t="shared" si="51"/>
        <v>2.4592987482860467E-2</v>
      </c>
      <c r="CG22" s="28">
        <f t="shared" si="52"/>
        <v>3.1686529960094178E-3</v>
      </c>
      <c r="CH22" s="10">
        <v>12</v>
      </c>
      <c r="CI22" s="15"/>
      <c r="CJ22" s="14"/>
      <c r="CK22" s="14">
        <f t="shared" si="64"/>
        <v>225</v>
      </c>
      <c r="CL22" s="14">
        <f t="shared" si="62"/>
        <v>275</v>
      </c>
      <c r="CM22" s="14">
        <f>CK22*$L$33/100</f>
        <v>91.602000000000004</v>
      </c>
      <c r="CN22" s="14">
        <f t="shared" si="63"/>
        <v>133.398</v>
      </c>
      <c r="CO22" s="14">
        <f>CL22*$L$37/100</f>
        <v>34.375</v>
      </c>
      <c r="CP22" s="21"/>
      <c r="CQ22" s="20">
        <f>$T$32*100*CN22/$DF22</f>
        <v>4.9185974965720934E-2</v>
      </c>
      <c r="CR22" s="20">
        <f>$T$36*100*CO22/$DF22</f>
        <v>6.3373059920188357E-3</v>
      </c>
      <c r="CS22" s="28">
        <f>$T$40*100*CM22/$DF22</f>
        <v>7.5431105034125437E-2</v>
      </c>
      <c r="CT22" s="28"/>
      <c r="CU22" s="28">
        <f t="shared" si="57"/>
        <v>3.7715552517062718E-2</v>
      </c>
      <c r="CV22" s="28">
        <f t="shared" si="58"/>
        <v>2.4592987482860467E-2</v>
      </c>
      <c r="CW22" s="28">
        <f t="shared" si="59"/>
        <v>3.1686529960094178E-3</v>
      </c>
      <c r="CX22" s="4"/>
      <c r="CY22" s="4">
        <f t="shared" si="6"/>
        <v>2723.4375</v>
      </c>
      <c r="CZ22" s="2">
        <f t="shared" si="7"/>
        <v>0.58299445005626749</v>
      </c>
      <c r="DA22" s="2">
        <f t="shared" si="8"/>
        <v>0.79202660285831716</v>
      </c>
      <c r="DB22" s="2">
        <f t="shared" si="9"/>
        <v>1.4795371293156094</v>
      </c>
      <c r="DC22" s="37">
        <f t="shared" si="10"/>
        <v>0.89654267925934195</v>
      </c>
      <c r="DD22" s="4"/>
      <c r="DE22" s="3">
        <v>78640</v>
      </c>
      <c r="DF22" s="3">
        <f t="shared" si="53"/>
        <v>81363.4375</v>
      </c>
      <c r="DG22" s="4"/>
      <c r="DH22" s="3">
        <f t="shared" si="60"/>
        <v>4990.2853594973631</v>
      </c>
      <c r="DI22" s="3">
        <f t="shared" si="0"/>
        <v>63457.341804391697</v>
      </c>
      <c r="DJ22" s="3">
        <f t="shared" si="11"/>
        <v>5065.2272777559856</v>
      </c>
      <c r="DK22" s="3">
        <f t="shared" si="1"/>
        <v>62254.342163898684</v>
      </c>
      <c r="DL22" s="1">
        <f t="shared" si="2"/>
        <v>1.5017561694341763</v>
      </c>
      <c r="DM22" s="1">
        <f t="shared" si="2"/>
        <v>-1.8957611622013371</v>
      </c>
      <c r="DO22" s="3">
        <f t="shared" si="12"/>
        <v>74.941918258622536</v>
      </c>
      <c r="DP22" s="3">
        <f t="shared" si="13"/>
        <v>34.823970723558553</v>
      </c>
      <c r="DQ22" s="3">
        <f t="shared" si="14"/>
        <v>19.938619924926581</v>
      </c>
      <c r="DR22" s="3">
        <f t="shared" si="15"/>
        <v>29.529993912053556</v>
      </c>
      <c r="DS22" s="4">
        <f t="shared" si="16"/>
        <v>20.179327610136962</v>
      </c>
      <c r="DT22" s="3">
        <f t="shared" si="17"/>
        <v>25.232596736431574</v>
      </c>
      <c r="DU22" s="3">
        <f t="shared" si="18"/>
        <v>49.709321522190521</v>
      </c>
      <c r="DW22" s="2">
        <f t="shared" si="19"/>
        <v>0.68751052645729227</v>
      </c>
      <c r="DX22" s="2">
        <f t="shared" si="3"/>
        <v>0.39363722162058362</v>
      </c>
      <c r="DY22" s="2">
        <f t="shared" si="20"/>
        <v>0.49815329802160846</v>
      </c>
      <c r="DZ22" s="2">
        <f t="shared" si="4"/>
        <v>0.39838938123773354</v>
      </c>
      <c r="EA22" s="2">
        <f t="shared" si="5"/>
        <v>0.39838938123773349</v>
      </c>
      <c r="EB22" s="2"/>
      <c r="EC22" s="2"/>
      <c r="ED22" s="3">
        <f t="shared" si="21"/>
        <v>5015.5179562337944</v>
      </c>
      <c r="EE22" s="3">
        <f t="shared" si="22"/>
        <v>49.709321522191203</v>
      </c>
      <c r="EF22" s="3">
        <f t="shared" si="23"/>
        <v>63778.203919554857</v>
      </c>
      <c r="EG22" s="3">
        <f t="shared" si="24"/>
        <v>18252.418688584265</v>
      </c>
      <c r="EH22" s="70">
        <f t="shared" si="25"/>
        <v>0.50563434590786827</v>
      </c>
      <c r="EI22" s="1">
        <f t="shared" si="26"/>
        <v>28.618583727454169</v>
      </c>
    </row>
    <row r="23" spans="1:139" x14ac:dyDescent="0.25">
      <c r="A23">
        <v>2033</v>
      </c>
      <c r="B23">
        <v>18</v>
      </c>
      <c r="D23" s="32">
        <v>0</v>
      </c>
      <c r="E23" s="1"/>
      <c r="F23" s="10">
        <v>18</v>
      </c>
      <c r="G23" s="15"/>
      <c r="H23" s="14"/>
      <c r="I23" s="14">
        <f t="shared" si="35"/>
        <v>675</v>
      </c>
      <c r="J23" s="14">
        <f t="shared" si="29"/>
        <v>825.00000000000011</v>
      </c>
      <c r="K23" s="14">
        <f t="shared" si="65"/>
        <v>274.80600000000004</v>
      </c>
      <c r="L23" s="14">
        <f t="shared" si="30"/>
        <v>400.19399999999996</v>
      </c>
      <c r="M23" s="14">
        <f t="shared" si="66"/>
        <v>103.12500000000001</v>
      </c>
      <c r="N23" s="21"/>
      <c r="O23" s="20">
        <f t="shared" si="67"/>
        <v>0.14811862560115105</v>
      </c>
      <c r="P23" s="20">
        <f t="shared" si="68"/>
        <v>1.9084160763428119E-2</v>
      </c>
      <c r="Q23" s="28">
        <f t="shared" si="69"/>
        <v>0.22715319993183683</v>
      </c>
      <c r="R23" s="28"/>
      <c r="S23" s="28">
        <f t="shared" si="27"/>
        <v>0.11357659996591842</v>
      </c>
      <c r="T23" s="28">
        <f t="shared" si="28"/>
        <v>7.4059312800575525E-2</v>
      </c>
      <c r="U23" s="28">
        <f t="shared" si="31"/>
        <v>9.5420803817140593E-3</v>
      </c>
      <c r="V23" s="10">
        <v>17</v>
      </c>
      <c r="W23" s="15"/>
      <c r="X23" s="14"/>
      <c r="Y23" s="14">
        <f t="shared" si="41"/>
        <v>675</v>
      </c>
      <c r="Z23" s="14">
        <f t="shared" si="36"/>
        <v>825.00000000000011</v>
      </c>
      <c r="AA23" s="14">
        <f t="shared" si="70"/>
        <v>274.80600000000004</v>
      </c>
      <c r="AB23" s="14">
        <f t="shared" si="37"/>
        <v>400.19399999999996</v>
      </c>
      <c r="AC23" s="14">
        <f t="shared" si="71"/>
        <v>103.12500000000001</v>
      </c>
      <c r="AD23" s="21"/>
      <c r="AE23" s="20">
        <f t="shared" si="72"/>
        <v>0.14811862560115105</v>
      </c>
      <c r="AF23" s="20">
        <f t="shared" si="73"/>
        <v>1.9084160763428119E-2</v>
      </c>
      <c r="AG23" s="28">
        <f t="shared" si="74"/>
        <v>0.22715319993183683</v>
      </c>
      <c r="AH23" s="28"/>
      <c r="AI23" s="28">
        <f t="shared" si="32"/>
        <v>0.11357659996591842</v>
      </c>
      <c r="AJ23" s="28">
        <f t="shared" si="33"/>
        <v>7.4059312800575525E-2</v>
      </c>
      <c r="AK23" s="28">
        <f t="shared" si="34"/>
        <v>9.5420803817140593E-3</v>
      </c>
      <c r="AL23" s="10">
        <v>16</v>
      </c>
      <c r="AM23" s="15"/>
      <c r="AN23" s="14"/>
      <c r="AO23" s="14">
        <f t="shared" si="47"/>
        <v>337.5</v>
      </c>
      <c r="AP23" s="14">
        <f t="shared" si="42"/>
        <v>412.50000000000006</v>
      </c>
      <c r="AQ23" s="14">
        <f t="shared" si="75"/>
        <v>137.40300000000002</v>
      </c>
      <c r="AR23" s="14">
        <f t="shared" si="43"/>
        <v>200.09699999999998</v>
      </c>
      <c r="AS23" s="14">
        <f t="shared" si="76"/>
        <v>51.562500000000007</v>
      </c>
      <c r="AT23" s="21"/>
      <c r="AU23" s="20">
        <f t="shared" si="77"/>
        <v>7.4059312800575525E-2</v>
      </c>
      <c r="AV23" s="20">
        <f t="shared" si="78"/>
        <v>9.5420803817140593E-3</v>
      </c>
      <c r="AW23" s="28">
        <f t="shared" si="79"/>
        <v>0.11357659996591842</v>
      </c>
      <c r="AX23" s="28"/>
      <c r="AY23" s="28">
        <f t="shared" si="38"/>
        <v>5.6788299982959208E-2</v>
      </c>
      <c r="AZ23" s="28">
        <f t="shared" si="39"/>
        <v>3.7029656400287762E-2</v>
      </c>
      <c r="BA23" s="28">
        <f t="shared" si="40"/>
        <v>4.7710401908570297E-3</v>
      </c>
      <c r="BB23" s="10">
        <v>15</v>
      </c>
      <c r="BC23" s="15"/>
      <c r="BD23" s="14"/>
      <c r="BE23" s="14">
        <f t="shared" si="54"/>
        <v>225</v>
      </c>
      <c r="BF23" s="14">
        <f t="shared" si="48"/>
        <v>275</v>
      </c>
      <c r="BG23" s="14">
        <f t="shared" si="80"/>
        <v>91.602000000000004</v>
      </c>
      <c r="BH23" s="14">
        <f t="shared" si="49"/>
        <v>133.398</v>
      </c>
      <c r="BI23" s="14">
        <f t="shared" si="81"/>
        <v>34.375</v>
      </c>
      <c r="BJ23" s="21"/>
      <c r="BK23" s="20">
        <f t="shared" si="82"/>
        <v>4.9372875200383685E-2</v>
      </c>
      <c r="BL23" s="20">
        <f t="shared" si="83"/>
        <v>6.3613869211427056E-3</v>
      </c>
      <c r="BM23" s="28">
        <f t="shared" si="84"/>
        <v>7.5717733310612254E-2</v>
      </c>
      <c r="BN23" s="28"/>
      <c r="BO23" s="28">
        <f t="shared" si="44"/>
        <v>3.7858866655306127E-2</v>
      </c>
      <c r="BP23" s="28">
        <f t="shared" si="45"/>
        <v>2.4686437600191843E-2</v>
      </c>
      <c r="BQ23" s="28">
        <f t="shared" si="46"/>
        <v>3.1806934605713528E-3</v>
      </c>
      <c r="BR23" s="10">
        <v>14</v>
      </c>
      <c r="BS23" s="15"/>
      <c r="BT23" s="14"/>
      <c r="BU23" s="14">
        <f t="shared" si="61"/>
        <v>225</v>
      </c>
      <c r="BV23" s="14">
        <f t="shared" si="55"/>
        <v>275</v>
      </c>
      <c r="BW23" s="14">
        <f t="shared" si="85"/>
        <v>91.602000000000004</v>
      </c>
      <c r="BX23" s="14">
        <f t="shared" si="56"/>
        <v>133.398</v>
      </c>
      <c r="BY23" s="14">
        <f t="shared" si="86"/>
        <v>34.375</v>
      </c>
      <c r="BZ23" s="21"/>
      <c r="CA23" s="20">
        <f t="shared" si="87"/>
        <v>4.9372875200383685E-2</v>
      </c>
      <c r="CB23" s="20">
        <f t="shared" si="88"/>
        <v>6.3613869211427056E-3</v>
      </c>
      <c r="CC23" s="28">
        <f t="shared" si="89"/>
        <v>7.5717733310612254E-2</v>
      </c>
      <c r="CD23" s="28"/>
      <c r="CE23" s="28">
        <f t="shared" si="50"/>
        <v>3.7858866655306127E-2</v>
      </c>
      <c r="CF23" s="28">
        <f t="shared" si="51"/>
        <v>2.4686437600191843E-2</v>
      </c>
      <c r="CG23" s="28">
        <f t="shared" si="52"/>
        <v>3.1806934605713528E-3</v>
      </c>
      <c r="CH23" s="10">
        <v>13</v>
      </c>
      <c r="CI23" s="15"/>
      <c r="CJ23" s="14"/>
      <c r="CK23" s="14">
        <f t="shared" si="64"/>
        <v>225</v>
      </c>
      <c r="CL23" s="14">
        <f t="shared" si="62"/>
        <v>275</v>
      </c>
      <c r="CM23" s="14">
        <f>CK23*$L$33/100</f>
        <v>91.602000000000004</v>
      </c>
      <c r="CN23" s="14">
        <f t="shared" si="63"/>
        <v>133.398</v>
      </c>
      <c r="CO23" s="14">
        <f>CL23*$L$37/100</f>
        <v>34.375</v>
      </c>
      <c r="CP23" s="21"/>
      <c r="CQ23" s="20">
        <f>$T$32*100*CN23/$DF23</f>
        <v>4.9372875200383685E-2</v>
      </c>
      <c r="CR23" s="20">
        <f>$T$36*100*CO23/$DF23</f>
        <v>6.3613869211427056E-3</v>
      </c>
      <c r="CS23" s="28">
        <f>$T$40*100*CM23/$DF23</f>
        <v>7.5717733310612254E-2</v>
      </c>
      <c r="CT23" s="28"/>
      <c r="CU23" s="28">
        <f t="shared" si="57"/>
        <v>3.7858866655306127E-2</v>
      </c>
      <c r="CV23" s="28">
        <f t="shared" si="58"/>
        <v>2.4686437600191843E-2</v>
      </c>
      <c r="CW23" s="28">
        <f t="shared" si="59"/>
        <v>3.1806934605713528E-3</v>
      </c>
      <c r="CX23" s="4"/>
      <c r="CY23" s="4">
        <f t="shared" si="6"/>
        <v>2723.4375</v>
      </c>
      <c r="CZ23" s="2">
        <f t="shared" si="7"/>
        <v>0.58520975227602712</v>
      </c>
      <c r="DA23" s="2">
        <f t="shared" si="8"/>
        <v>0.79503619976142892</v>
      </c>
      <c r="DB23" s="2">
        <f t="shared" si="9"/>
        <v>1.485159175780157</v>
      </c>
      <c r="DC23" s="37">
        <f t="shared" si="10"/>
        <v>0.89994942350412988</v>
      </c>
      <c r="DD23" s="4"/>
      <c r="DE23" s="3">
        <v>78332</v>
      </c>
      <c r="DF23" s="3">
        <f t="shared" si="53"/>
        <v>81055.4375</v>
      </c>
      <c r="DG23" s="4"/>
      <c r="DH23" s="3">
        <f t="shared" si="60"/>
        <v>5139.9939202822843</v>
      </c>
      <c r="DI23" s="3">
        <f t="shared" si="0"/>
        <v>65618.060566336673</v>
      </c>
      <c r="DJ23" s="3">
        <f t="shared" si="11"/>
        <v>5217.4818304316022</v>
      </c>
      <c r="DK23" s="3">
        <f t="shared" si="1"/>
        <v>64369.300707699003</v>
      </c>
      <c r="DL23" s="1">
        <f t="shared" si="2"/>
        <v>1.507548673229997</v>
      </c>
      <c r="DM23" s="1">
        <f t="shared" si="2"/>
        <v>-1.9030734036633579</v>
      </c>
      <c r="DO23" s="3">
        <f t="shared" si="12"/>
        <v>77.487910149317941</v>
      </c>
      <c r="DP23" s="3">
        <f t="shared" si="13"/>
        <v>36.00704088141098</v>
      </c>
      <c r="DQ23" s="3">
        <f t="shared" si="14"/>
        <v>20.615992026149506</v>
      </c>
      <c r="DR23" s="3">
        <f t="shared" si="15"/>
        <v>30.533212494915503</v>
      </c>
      <c r="DS23" s="4">
        <f t="shared" si="16"/>
        <v>20.864877241756947</v>
      </c>
      <c r="DT23" s="3">
        <f t="shared" si="17"/>
        <v>26.089820412644983</v>
      </c>
      <c r="DU23" s="3">
        <f t="shared" si="18"/>
        <v>51.398089736672446</v>
      </c>
      <c r="DW23" s="2">
        <f t="shared" si="19"/>
        <v>0.69012297601872807</v>
      </c>
      <c r="DX23" s="2">
        <f t="shared" si="3"/>
        <v>0.39513299128143015</v>
      </c>
      <c r="DY23" s="2">
        <f t="shared" si="20"/>
        <v>0.50004621502413116</v>
      </c>
      <c r="DZ23" s="2">
        <f t="shared" si="4"/>
        <v>0.39990320847999877</v>
      </c>
      <c r="EA23" s="2">
        <f t="shared" si="5"/>
        <v>0.39990320847999872</v>
      </c>
      <c r="EB23" s="2"/>
      <c r="EC23" s="2"/>
      <c r="ED23" s="3">
        <f t="shared" si="21"/>
        <v>5166.0837406949295</v>
      </c>
      <c r="EE23" s="3">
        <f t="shared" si="22"/>
        <v>51.398089736672773</v>
      </c>
      <c r="EF23" s="3">
        <f t="shared" si="23"/>
        <v>65951.127772748412</v>
      </c>
      <c r="EG23" s="3">
        <f t="shared" si="24"/>
        <v>18872.505697917713</v>
      </c>
      <c r="EH23" s="70">
        <f t="shared" si="25"/>
        <v>0.50758465510425399</v>
      </c>
      <c r="EI23" s="1">
        <f t="shared" si="26"/>
        <v>28.615895338359927</v>
      </c>
    </row>
    <row r="24" spans="1:139" x14ac:dyDescent="0.25">
      <c r="A24">
        <v>2034</v>
      </c>
      <c r="B24">
        <v>19</v>
      </c>
      <c r="D24" s="32">
        <v>0</v>
      </c>
      <c r="E24" s="1"/>
      <c r="F24" s="10">
        <v>19</v>
      </c>
      <c r="G24" s="15"/>
      <c r="H24" s="14"/>
      <c r="I24" s="14">
        <f t="shared" si="35"/>
        <v>675</v>
      </c>
      <c r="J24" s="14">
        <f t="shared" si="29"/>
        <v>825.00000000000011</v>
      </c>
      <c r="K24" s="14">
        <f t="shared" si="65"/>
        <v>274.80600000000004</v>
      </c>
      <c r="L24" s="14">
        <f t="shared" si="30"/>
        <v>400.19399999999996</v>
      </c>
      <c r="M24" s="14">
        <f t="shared" si="66"/>
        <v>103.12500000000001</v>
      </c>
      <c r="N24" s="21"/>
      <c r="O24" s="20">
        <f t="shared" si="67"/>
        <v>0.14869649424428744</v>
      </c>
      <c r="P24" s="20">
        <f t="shared" si="68"/>
        <v>1.9158615532644349E-2</v>
      </c>
      <c r="Q24" s="28">
        <f t="shared" si="69"/>
        <v>0.22803941333609945</v>
      </c>
      <c r="R24" s="28"/>
      <c r="S24" s="28">
        <f t="shared" si="27"/>
        <v>0.11401970666804973</v>
      </c>
      <c r="T24" s="28">
        <f t="shared" si="28"/>
        <v>7.4348247122143718E-2</v>
      </c>
      <c r="U24" s="28">
        <f t="shared" si="31"/>
        <v>9.5793077663221746E-3</v>
      </c>
      <c r="V24" s="10">
        <v>18</v>
      </c>
      <c r="W24" s="15"/>
      <c r="X24" s="14"/>
      <c r="Y24" s="14">
        <f t="shared" si="41"/>
        <v>675</v>
      </c>
      <c r="Z24" s="14">
        <f t="shared" si="36"/>
        <v>825.00000000000011</v>
      </c>
      <c r="AA24" s="14">
        <f t="shared" si="70"/>
        <v>274.80600000000004</v>
      </c>
      <c r="AB24" s="14">
        <f t="shared" si="37"/>
        <v>400.19399999999996</v>
      </c>
      <c r="AC24" s="14">
        <f t="shared" si="71"/>
        <v>103.12500000000001</v>
      </c>
      <c r="AD24" s="21"/>
      <c r="AE24" s="20">
        <f t="shared" si="72"/>
        <v>0.14869649424428744</v>
      </c>
      <c r="AF24" s="20">
        <f t="shared" si="73"/>
        <v>1.9158615532644349E-2</v>
      </c>
      <c r="AG24" s="28">
        <f t="shared" si="74"/>
        <v>0.22803941333609945</v>
      </c>
      <c r="AH24" s="28"/>
      <c r="AI24" s="28">
        <f t="shared" si="32"/>
        <v>0.11401970666804973</v>
      </c>
      <c r="AJ24" s="28">
        <f t="shared" si="33"/>
        <v>7.4348247122143718E-2</v>
      </c>
      <c r="AK24" s="28">
        <f t="shared" si="34"/>
        <v>9.5793077663221746E-3</v>
      </c>
      <c r="AL24" s="10">
        <v>17</v>
      </c>
      <c r="AM24" s="15"/>
      <c r="AN24" s="14"/>
      <c r="AO24" s="14">
        <f t="shared" si="47"/>
        <v>337.5</v>
      </c>
      <c r="AP24" s="14">
        <f t="shared" si="42"/>
        <v>412.50000000000006</v>
      </c>
      <c r="AQ24" s="14">
        <f t="shared" si="75"/>
        <v>137.40300000000002</v>
      </c>
      <c r="AR24" s="14">
        <f t="shared" si="43"/>
        <v>200.09699999999998</v>
      </c>
      <c r="AS24" s="14">
        <f t="shared" si="76"/>
        <v>51.562500000000007</v>
      </c>
      <c r="AT24" s="21"/>
      <c r="AU24" s="20">
        <f t="shared" si="77"/>
        <v>7.4348247122143718E-2</v>
      </c>
      <c r="AV24" s="20">
        <f t="shared" si="78"/>
        <v>9.5793077663221746E-3</v>
      </c>
      <c r="AW24" s="28">
        <f t="shared" si="79"/>
        <v>0.11401970666804973</v>
      </c>
      <c r="AX24" s="28"/>
      <c r="AY24" s="28">
        <f t="shared" si="38"/>
        <v>5.7009853334024863E-2</v>
      </c>
      <c r="AZ24" s="28">
        <f t="shared" si="39"/>
        <v>3.7174123561071859E-2</v>
      </c>
      <c r="BA24" s="28">
        <f t="shared" si="40"/>
        <v>4.7896538831610873E-3</v>
      </c>
      <c r="BB24" s="10">
        <v>16</v>
      </c>
      <c r="BC24" s="15"/>
      <c r="BD24" s="14"/>
      <c r="BE24" s="14">
        <f t="shared" si="54"/>
        <v>225</v>
      </c>
      <c r="BF24" s="14">
        <f t="shared" si="48"/>
        <v>275</v>
      </c>
      <c r="BG24" s="14">
        <f t="shared" si="80"/>
        <v>91.602000000000004</v>
      </c>
      <c r="BH24" s="14">
        <f t="shared" si="49"/>
        <v>133.398</v>
      </c>
      <c r="BI24" s="14">
        <f t="shared" si="81"/>
        <v>34.375</v>
      </c>
      <c r="BJ24" s="21"/>
      <c r="BK24" s="20">
        <f t="shared" si="82"/>
        <v>4.9565498081429148E-2</v>
      </c>
      <c r="BL24" s="20">
        <f t="shared" si="83"/>
        <v>6.3862051775481149E-3</v>
      </c>
      <c r="BM24" s="28">
        <f t="shared" si="84"/>
        <v>7.6013137778699794E-2</v>
      </c>
      <c r="BN24" s="28"/>
      <c r="BO24" s="28">
        <f t="shared" si="44"/>
        <v>3.8006568889349897E-2</v>
      </c>
      <c r="BP24" s="28">
        <f t="shared" si="45"/>
        <v>2.4782749040714574E-2</v>
      </c>
      <c r="BQ24" s="28">
        <f t="shared" si="46"/>
        <v>3.1931025887740575E-3</v>
      </c>
      <c r="BR24" s="10">
        <v>15</v>
      </c>
      <c r="BS24" s="15"/>
      <c r="BT24" s="14"/>
      <c r="BU24" s="14">
        <f t="shared" si="61"/>
        <v>225</v>
      </c>
      <c r="BV24" s="14">
        <f t="shared" si="55"/>
        <v>275</v>
      </c>
      <c r="BW24" s="14">
        <f t="shared" si="85"/>
        <v>91.602000000000004</v>
      </c>
      <c r="BX24" s="14">
        <f t="shared" si="56"/>
        <v>133.398</v>
      </c>
      <c r="BY24" s="14">
        <f t="shared" si="86"/>
        <v>34.375</v>
      </c>
      <c r="BZ24" s="21"/>
      <c r="CA24" s="20">
        <f t="shared" si="87"/>
        <v>4.9565498081429148E-2</v>
      </c>
      <c r="CB24" s="20">
        <f t="shared" si="88"/>
        <v>6.3862051775481149E-3</v>
      </c>
      <c r="CC24" s="28">
        <f t="shared" si="89"/>
        <v>7.6013137778699794E-2</v>
      </c>
      <c r="CD24" s="28"/>
      <c r="CE24" s="28">
        <f t="shared" si="50"/>
        <v>3.8006568889349897E-2</v>
      </c>
      <c r="CF24" s="28">
        <f t="shared" si="51"/>
        <v>2.4782749040714574E-2</v>
      </c>
      <c r="CG24" s="28">
        <f t="shared" si="52"/>
        <v>3.1931025887740575E-3</v>
      </c>
      <c r="CH24" s="10">
        <v>14</v>
      </c>
      <c r="CI24" s="15"/>
      <c r="CJ24" s="14"/>
      <c r="CK24" s="14">
        <f t="shared" si="64"/>
        <v>225</v>
      </c>
      <c r="CL24" s="14">
        <f t="shared" si="62"/>
        <v>275</v>
      </c>
      <c r="CM24" s="14">
        <f>CK24*$L$33/100</f>
        <v>91.602000000000004</v>
      </c>
      <c r="CN24" s="14">
        <f t="shared" si="63"/>
        <v>133.398</v>
      </c>
      <c r="CO24" s="14">
        <f>CL24*$L$37/100</f>
        <v>34.375</v>
      </c>
      <c r="CP24" s="21"/>
      <c r="CQ24" s="20">
        <f>$T$32*100*CN24/$DF24</f>
        <v>4.9565498081429148E-2</v>
      </c>
      <c r="CR24" s="20">
        <f>$T$36*100*CO24/$DF24</f>
        <v>6.3862051775481149E-3</v>
      </c>
      <c r="CS24" s="28">
        <f>$T$40*100*CM24/$DF24</f>
        <v>7.6013137778699794E-2</v>
      </c>
      <c r="CT24" s="28"/>
      <c r="CU24" s="28">
        <f t="shared" si="57"/>
        <v>3.8006568889349897E-2</v>
      </c>
      <c r="CV24" s="28">
        <f t="shared" si="58"/>
        <v>2.4782749040714574E-2</v>
      </c>
      <c r="CW24" s="28">
        <f t="shared" si="59"/>
        <v>3.1931025887740575E-3</v>
      </c>
      <c r="CX24" s="4"/>
      <c r="CY24" s="4">
        <f t="shared" si="6"/>
        <v>2723.4375</v>
      </c>
      <c r="CZ24" s="2">
        <f t="shared" si="7"/>
        <v>0.58749288421926127</v>
      </c>
      <c r="DA24" s="2">
        <f t="shared" si="8"/>
        <v>0.79813794667634796</v>
      </c>
      <c r="DB24" s="2">
        <f t="shared" si="9"/>
        <v>1.4909533621241524</v>
      </c>
      <c r="DC24" s="37">
        <f t="shared" si="10"/>
        <v>0.90346047790489115</v>
      </c>
      <c r="DD24" s="4"/>
      <c r="DE24" s="3">
        <v>78017</v>
      </c>
      <c r="DF24" s="3">
        <f t="shared" si="53"/>
        <v>80740.4375</v>
      </c>
      <c r="DG24" s="4"/>
      <c r="DH24" s="3">
        <f t="shared" si="60"/>
        <v>5294.1937378907533</v>
      </c>
      <c r="DI24" s="3">
        <f t="shared" si="0"/>
        <v>67859.488802321968</v>
      </c>
      <c r="DJ24" s="3">
        <f t="shared" si="11"/>
        <v>5374.3223780780991</v>
      </c>
      <c r="DK24" s="3">
        <f t="shared" si="1"/>
        <v>66562.958345105566</v>
      </c>
      <c r="DL24" s="1">
        <f t="shared" si="2"/>
        <v>1.5135192279394971</v>
      </c>
      <c r="DM24" s="1">
        <f t="shared" si="2"/>
        <v>-1.9106104099800403</v>
      </c>
      <c r="DO24" s="3">
        <f t="shared" si="12"/>
        <v>80.128640187345809</v>
      </c>
      <c r="DP24" s="3">
        <f t="shared" si="13"/>
        <v>37.234133911186106</v>
      </c>
      <c r="DQ24" s="3">
        <f t="shared" si="14"/>
        <v>21.318569619251527</v>
      </c>
      <c r="DR24" s="3">
        <f t="shared" si="15"/>
        <v>31.573761546212214</v>
      </c>
      <c r="DS24" s="4">
        <f t="shared" si="16"/>
        <v>21.575936656908489</v>
      </c>
      <c r="DT24" s="3">
        <f t="shared" si="17"/>
        <v>26.978941984225418</v>
      </c>
      <c r="DU24" s="3">
        <f t="shared" si="18"/>
        <v>53.149698203120707</v>
      </c>
      <c r="DW24" s="2">
        <f t="shared" si="19"/>
        <v>0.69281541544780445</v>
      </c>
      <c r="DX24" s="2">
        <f t="shared" si="3"/>
        <v>0.39667455949814495</v>
      </c>
      <c r="DY24" s="2">
        <f t="shared" si="20"/>
        <v>0.50199709072668819</v>
      </c>
      <c r="DZ24" s="2">
        <f t="shared" si="4"/>
        <v>0.40146338717820301</v>
      </c>
      <c r="EA24" s="2">
        <f t="shared" si="5"/>
        <v>0.40146338717820296</v>
      </c>
      <c r="EB24" s="2"/>
      <c r="EC24" s="2"/>
      <c r="ED24" s="3">
        <f t="shared" si="21"/>
        <v>5321.1726798749787</v>
      </c>
      <c r="EE24" s="3">
        <f t="shared" si="22"/>
        <v>53.149698203120352</v>
      </c>
      <c r="EF24" s="3">
        <f t="shared" si="23"/>
        <v>68205.297305394706</v>
      </c>
      <c r="EG24" s="3">
        <f t="shared" si="24"/>
        <v>19515.666580606441</v>
      </c>
      <c r="EH24" s="70">
        <f t="shared" si="25"/>
        <v>0.50959491321853623</v>
      </c>
      <c r="EI24" s="1">
        <f t="shared" si="26"/>
        <v>28.613124422320855</v>
      </c>
    </row>
    <row r="25" spans="1:139" ht="15.75" thickBot="1" x14ac:dyDescent="0.3">
      <c r="A25">
        <v>2035</v>
      </c>
      <c r="B25">
        <v>20</v>
      </c>
      <c r="D25" s="32">
        <v>0</v>
      </c>
      <c r="E25" s="1"/>
      <c r="F25" s="10">
        <v>20</v>
      </c>
      <c r="G25" s="15"/>
      <c r="H25" s="14"/>
      <c r="I25" s="14">
        <f t="shared" si="35"/>
        <v>675</v>
      </c>
      <c r="J25" s="14">
        <f t="shared" si="29"/>
        <v>825.00000000000011</v>
      </c>
      <c r="K25" s="14">
        <f t="shared" si="65"/>
        <v>274.80600000000004</v>
      </c>
      <c r="L25" s="14">
        <f t="shared" si="30"/>
        <v>400.19399999999996</v>
      </c>
      <c r="M25" s="14">
        <f t="shared" si="66"/>
        <v>103.12500000000001</v>
      </c>
      <c r="N25" s="21"/>
      <c r="O25" s="20">
        <f t="shared" si="67"/>
        <v>0.14929373993047215</v>
      </c>
      <c r="P25" s="20">
        <f t="shared" si="68"/>
        <v>1.9235566912959644E-2</v>
      </c>
      <c r="Q25" s="28">
        <f t="shared" si="69"/>
        <v>0.22895534317417171</v>
      </c>
      <c r="R25" s="28"/>
      <c r="S25" s="28">
        <f t="shared" si="27"/>
        <v>0.11447767158708586</v>
      </c>
      <c r="T25" s="28">
        <f t="shared" si="28"/>
        <v>7.4646869965236076E-2</v>
      </c>
      <c r="U25" s="28">
        <f t="shared" si="31"/>
        <v>9.6177834564798222E-3</v>
      </c>
      <c r="V25" s="10">
        <v>19</v>
      </c>
      <c r="W25" s="15"/>
      <c r="X25" s="14"/>
      <c r="Y25" s="14">
        <f t="shared" si="41"/>
        <v>675</v>
      </c>
      <c r="Z25" s="14">
        <f t="shared" si="36"/>
        <v>825.00000000000011</v>
      </c>
      <c r="AA25" s="14">
        <f t="shared" si="70"/>
        <v>274.80600000000004</v>
      </c>
      <c r="AB25" s="14">
        <f t="shared" si="37"/>
        <v>400.19399999999996</v>
      </c>
      <c r="AC25" s="14">
        <f t="shared" si="71"/>
        <v>103.12500000000001</v>
      </c>
      <c r="AD25" s="21"/>
      <c r="AE25" s="20">
        <f t="shared" si="72"/>
        <v>0.14929373993047215</v>
      </c>
      <c r="AF25" s="20">
        <f t="shared" si="73"/>
        <v>1.9235566912959644E-2</v>
      </c>
      <c r="AG25" s="28">
        <f t="shared" si="74"/>
        <v>0.22895534317417171</v>
      </c>
      <c r="AH25" s="28"/>
      <c r="AI25" s="28">
        <f t="shared" si="32"/>
        <v>0.11447767158708586</v>
      </c>
      <c r="AJ25" s="28">
        <f t="shared" si="33"/>
        <v>7.4646869965236076E-2</v>
      </c>
      <c r="AK25" s="28">
        <f t="shared" si="34"/>
        <v>9.6177834564798222E-3</v>
      </c>
      <c r="AL25" s="10">
        <v>18</v>
      </c>
      <c r="AM25" s="15"/>
      <c r="AN25" s="14"/>
      <c r="AO25" s="14">
        <f t="shared" si="47"/>
        <v>337.5</v>
      </c>
      <c r="AP25" s="14">
        <f t="shared" si="42"/>
        <v>412.50000000000006</v>
      </c>
      <c r="AQ25" s="14">
        <f t="shared" si="75"/>
        <v>137.40300000000002</v>
      </c>
      <c r="AR25" s="14">
        <f t="shared" si="43"/>
        <v>200.09699999999998</v>
      </c>
      <c r="AS25" s="14">
        <f t="shared" si="76"/>
        <v>51.562500000000007</v>
      </c>
      <c r="AT25" s="21"/>
      <c r="AU25" s="20">
        <f t="shared" si="77"/>
        <v>7.4646869965236076E-2</v>
      </c>
      <c r="AV25" s="20">
        <f t="shared" si="78"/>
        <v>9.6177834564798222E-3</v>
      </c>
      <c r="AW25" s="28">
        <f t="shared" si="79"/>
        <v>0.11447767158708586</v>
      </c>
      <c r="AX25" s="28"/>
      <c r="AY25" s="28">
        <f t="shared" si="38"/>
        <v>5.7238835793542928E-2</v>
      </c>
      <c r="AZ25" s="28">
        <f t="shared" si="39"/>
        <v>3.7323434982618038E-2</v>
      </c>
      <c r="BA25" s="28">
        <f t="shared" si="40"/>
        <v>4.8088917282399111E-3</v>
      </c>
      <c r="BB25" s="10">
        <v>17</v>
      </c>
      <c r="BC25" s="15"/>
      <c r="BD25" s="14"/>
      <c r="BE25" s="14">
        <f t="shared" si="54"/>
        <v>225</v>
      </c>
      <c r="BF25" s="14">
        <f t="shared" si="48"/>
        <v>275</v>
      </c>
      <c r="BG25" s="14">
        <f t="shared" si="80"/>
        <v>91.602000000000004</v>
      </c>
      <c r="BH25" s="14">
        <f t="shared" si="49"/>
        <v>133.398</v>
      </c>
      <c r="BI25" s="14">
        <f t="shared" si="81"/>
        <v>34.375</v>
      </c>
      <c r="BJ25" s="21"/>
      <c r="BK25" s="20">
        <f t="shared" si="82"/>
        <v>4.9764579976824055E-2</v>
      </c>
      <c r="BL25" s="20">
        <f t="shared" si="83"/>
        <v>6.4118556376532142E-3</v>
      </c>
      <c r="BM25" s="28">
        <f t="shared" si="84"/>
        <v>7.6318447724723876E-2</v>
      </c>
      <c r="BN25" s="28"/>
      <c r="BO25" s="28">
        <f t="shared" si="44"/>
        <v>3.8159223862361938E-2</v>
      </c>
      <c r="BP25" s="28">
        <f t="shared" si="45"/>
        <v>2.4882289988412028E-2</v>
      </c>
      <c r="BQ25" s="28">
        <f t="shared" si="46"/>
        <v>3.2059278188266071E-3</v>
      </c>
      <c r="BR25" s="10">
        <v>16</v>
      </c>
      <c r="BS25" s="15"/>
      <c r="BT25" s="14"/>
      <c r="BU25" s="14">
        <f t="shared" si="61"/>
        <v>225</v>
      </c>
      <c r="BV25" s="14">
        <f t="shared" si="55"/>
        <v>275</v>
      </c>
      <c r="BW25" s="14">
        <f t="shared" si="85"/>
        <v>91.602000000000004</v>
      </c>
      <c r="BX25" s="14">
        <f t="shared" si="56"/>
        <v>133.398</v>
      </c>
      <c r="BY25" s="14">
        <f t="shared" si="86"/>
        <v>34.375</v>
      </c>
      <c r="BZ25" s="21"/>
      <c r="CA25" s="20">
        <f t="shared" si="87"/>
        <v>4.9764579976824055E-2</v>
      </c>
      <c r="CB25" s="20">
        <f t="shared" si="88"/>
        <v>6.4118556376532142E-3</v>
      </c>
      <c r="CC25" s="28">
        <f t="shared" si="89"/>
        <v>7.6318447724723876E-2</v>
      </c>
      <c r="CD25" s="28"/>
      <c r="CE25" s="28">
        <f t="shared" si="50"/>
        <v>3.8159223862361938E-2</v>
      </c>
      <c r="CF25" s="28">
        <f t="shared" si="51"/>
        <v>2.4882289988412028E-2</v>
      </c>
      <c r="CG25" s="28">
        <f t="shared" si="52"/>
        <v>3.2059278188266071E-3</v>
      </c>
      <c r="CH25" s="10">
        <v>15</v>
      </c>
      <c r="CI25" s="15"/>
      <c r="CJ25" s="14"/>
      <c r="CK25" s="14">
        <f t="shared" si="64"/>
        <v>225</v>
      </c>
      <c r="CL25" s="14">
        <f t="shared" si="62"/>
        <v>275</v>
      </c>
      <c r="CM25" s="14">
        <f>CK25*$L$33/100</f>
        <v>91.602000000000004</v>
      </c>
      <c r="CN25" s="14">
        <f t="shared" si="63"/>
        <v>133.398</v>
      </c>
      <c r="CO25" s="14">
        <f>CL25*$L$37/100</f>
        <v>34.375</v>
      </c>
      <c r="CP25" s="21"/>
      <c r="CQ25" s="20">
        <f>$T$32*100*CN25/$DF25</f>
        <v>4.9764579976824055E-2</v>
      </c>
      <c r="CR25" s="20">
        <f>$T$36*100*CO25/$DF25</f>
        <v>6.4118556376532142E-3</v>
      </c>
      <c r="CS25" s="28">
        <f>$T$40*100*CM25/$DF25</f>
        <v>7.6318447724723876E-2</v>
      </c>
      <c r="CT25" s="28"/>
      <c r="CU25" s="28">
        <f t="shared" si="57"/>
        <v>3.8159223862361938E-2</v>
      </c>
      <c r="CV25" s="28">
        <f t="shared" si="58"/>
        <v>2.4882289988412028E-2</v>
      </c>
      <c r="CW25" s="28">
        <f t="shared" si="59"/>
        <v>3.2059278188266071E-3</v>
      </c>
      <c r="CX25" s="4"/>
      <c r="CY25" s="4">
        <f t="shared" si="6"/>
        <v>2723.4375</v>
      </c>
      <c r="CZ25" s="2">
        <f t="shared" si="7"/>
        <v>0.58985257395201129</v>
      </c>
      <c r="DA25" s="2">
        <f t="shared" si="8"/>
        <v>0.80134370110960085</v>
      </c>
      <c r="DB25" s="2">
        <f t="shared" si="9"/>
        <v>1.496941838640407</v>
      </c>
      <c r="DC25" s="38">
        <f t="shared" si="10"/>
        <v>0.90708926468839568</v>
      </c>
      <c r="DD25" s="4"/>
      <c r="DE25" s="3">
        <v>77694</v>
      </c>
      <c r="DF25" s="3">
        <f t="shared" si="53"/>
        <v>80417.4375</v>
      </c>
      <c r="DG25" s="4"/>
      <c r="DH25" s="3">
        <f t="shared" si="60"/>
        <v>5453.0195500274758</v>
      </c>
      <c r="DI25" s="3">
        <f t="shared" si="0"/>
        <v>70185.851546161546</v>
      </c>
      <c r="DJ25" s="3">
        <f t="shared" si="11"/>
        <v>5535.8885823573</v>
      </c>
      <c r="DK25" s="3">
        <f t="shared" si="1"/>
        <v>68839.405413251327</v>
      </c>
      <c r="DL25" s="1">
        <f t="shared" si="2"/>
        <v>1.5196907249196867</v>
      </c>
      <c r="DM25" s="1">
        <f t="shared" si="2"/>
        <v>-1.9184010783493299</v>
      </c>
      <c r="DO25" s="3">
        <f t="shared" si="12"/>
        <v>82.869032329824222</v>
      </c>
      <c r="DP25" s="3">
        <f t="shared" si="13"/>
        <v>38.507537874657928</v>
      </c>
      <c r="DQ25" s="3">
        <f t="shared" si="14"/>
        <v>22.047662744217405</v>
      </c>
      <c r="DR25" s="3">
        <f t="shared" si="15"/>
        <v>32.653581294150037</v>
      </c>
      <c r="DS25" s="4">
        <f t="shared" si="16"/>
        <v>22.313831710948399</v>
      </c>
      <c r="DT25" s="3">
        <f t="shared" si="17"/>
        <v>27.901619324725296</v>
      </c>
      <c r="DU25" s="3">
        <f t="shared" si="18"/>
        <v>54.967413005098436</v>
      </c>
      <c r="DW25" s="2">
        <f t="shared" si="19"/>
        <v>0.69559813753080613</v>
      </c>
      <c r="DX25" s="2">
        <f t="shared" si="3"/>
        <v>0.39826781945147161</v>
      </c>
      <c r="DY25" s="2">
        <f t="shared" si="20"/>
        <v>0.50401338303026644</v>
      </c>
      <c r="DZ25" s="2">
        <f t="shared" si="4"/>
        <v>0.40307588165812924</v>
      </c>
      <c r="EA25" s="2">
        <f t="shared" si="5"/>
        <v>0.40307588165812924</v>
      </c>
      <c r="EB25" s="2"/>
      <c r="EC25" s="2"/>
      <c r="ED25" s="3">
        <f t="shared" si="21"/>
        <v>5480.9211693522011</v>
      </c>
      <c r="EE25" s="3">
        <f t="shared" si="22"/>
        <v>54.967413005098933</v>
      </c>
      <c r="EF25" s="3">
        <f t="shared" si="23"/>
        <v>70544.973477388237</v>
      </c>
      <c r="EG25" s="3">
        <f t="shared" si="24"/>
        <v>20183.100587070177</v>
      </c>
      <c r="EH25" s="70">
        <f t="shared" si="25"/>
        <v>0.51167282766455546</v>
      </c>
      <c r="EI25" s="1">
        <f t="shared" si="26"/>
        <v>28.61026036609038</v>
      </c>
    </row>
    <row r="26" spans="1:139" s="33" customFormat="1" ht="15.75" thickBot="1" x14ac:dyDescent="0.3"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AD26" s="34"/>
      <c r="AE26" s="34"/>
      <c r="AF26" s="34"/>
      <c r="AG26" s="34"/>
      <c r="AH26" s="34"/>
      <c r="AI26" s="34"/>
      <c r="AJ26" s="34"/>
      <c r="AK26" s="34"/>
      <c r="AL26" s="34"/>
      <c r="AN26" s="34"/>
      <c r="AO26" s="34"/>
      <c r="AP26" s="34"/>
      <c r="AQ26" s="34"/>
      <c r="AR26" s="34"/>
      <c r="AS26" s="34"/>
      <c r="AT26" s="34"/>
      <c r="AU26" s="35"/>
      <c r="AV26" s="35"/>
      <c r="AW26" s="35"/>
      <c r="AX26" s="35"/>
      <c r="AY26" s="35"/>
      <c r="AZ26" s="35"/>
      <c r="BA26" s="35"/>
      <c r="BB26" s="34"/>
      <c r="BD26" s="34"/>
      <c r="BE26" s="34"/>
      <c r="BF26" s="34"/>
      <c r="BG26" s="34"/>
      <c r="BH26" s="34"/>
      <c r="BI26" s="34"/>
      <c r="BJ26" s="34"/>
      <c r="BK26" s="35"/>
      <c r="BL26" s="35"/>
      <c r="BM26" s="35"/>
      <c r="BN26" s="35"/>
      <c r="BO26" s="35"/>
      <c r="BP26" s="35"/>
      <c r="BQ26" s="35"/>
      <c r="BR26" s="34"/>
      <c r="BT26" s="34"/>
      <c r="BU26" s="34"/>
      <c r="BV26" s="34"/>
      <c r="BW26" s="34"/>
      <c r="BX26" s="34"/>
      <c r="BY26" s="34"/>
      <c r="BZ26" s="34"/>
      <c r="CA26" s="35"/>
      <c r="CB26" s="35"/>
      <c r="CC26" s="35"/>
      <c r="CD26" s="35"/>
      <c r="CE26" s="35"/>
      <c r="CF26" s="35"/>
      <c r="CG26" s="35"/>
      <c r="CH26" s="34"/>
      <c r="CJ26" s="34"/>
      <c r="CK26" s="34"/>
      <c r="CL26" s="34"/>
      <c r="CM26" s="34"/>
      <c r="CN26" s="34"/>
      <c r="CO26" s="34"/>
      <c r="CP26" s="34"/>
      <c r="CQ26" s="35"/>
      <c r="CR26" s="35"/>
      <c r="CS26" s="35"/>
      <c r="CT26" s="35"/>
      <c r="CU26" s="35"/>
      <c r="CV26" s="35"/>
      <c r="CW26" s="35"/>
      <c r="CX26" s="34"/>
      <c r="CY26" s="34"/>
      <c r="CZ26" s="35"/>
      <c r="DA26" s="35"/>
      <c r="DB26" s="35"/>
      <c r="DC26" s="35"/>
    </row>
    <row r="27" spans="1:139" s="33" customFormat="1" x14ac:dyDescent="0.25">
      <c r="C27" s="39"/>
      <c r="D27" s="40"/>
      <c r="E27" s="40"/>
      <c r="F27" s="40"/>
      <c r="G27" s="40"/>
      <c r="H27" s="40"/>
      <c r="I27" s="40"/>
      <c r="J27" s="40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0"/>
      <c r="W27" s="40"/>
      <c r="X27" s="40"/>
      <c r="Y27" s="40"/>
      <c r="Z27" s="40"/>
      <c r="AA27" s="42"/>
      <c r="AD27" s="34"/>
      <c r="AE27" s="34"/>
      <c r="AF27" s="34"/>
      <c r="AG27" s="34"/>
      <c r="AH27" s="34"/>
      <c r="AI27" s="34"/>
      <c r="AJ27" s="34"/>
      <c r="AK27" s="34"/>
      <c r="AL27" s="34"/>
      <c r="AN27" s="34"/>
      <c r="AO27" s="34"/>
      <c r="AP27" s="34"/>
      <c r="AQ27" s="34"/>
      <c r="AR27" s="34"/>
      <c r="AS27" s="34"/>
      <c r="AT27" s="34"/>
      <c r="AU27" s="35"/>
      <c r="AV27" s="35"/>
      <c r="AW27" s="35"/>
      <c r="AX27" s="35"/>
      <c r="AY27" s="35"/>
      <c r="AZ27" s="34"/>
      <c r="BA27" s="34"/>
      <c r="BB27" s="34"/>
      <c r="BD27" s="34"/>
      <c r="BE27" s="34"/>
      <c r="BF27" s="34"/>
      <c r="BG27" s="34"/>
      <c r="BH27" s="34"/>
      <c r="BI27" s="34"/>
      <c r="BJ27" s="34"/>
      <c r="BK27" s="35"/>
      <c r="BL27" s="35"/>
      <c r="BM27" s="35"/>
      <c r="BN27" s="35"/>
      <c r="BO27" s="35"/>
      <c r="BP27" s="35"/>
      <c r="BQ27" s="35"/>
      <c r="BR27" s="34"/>
      <c r="BT27" s="34"/>
      <c r="BU27" s="34"/>
      <c r="BV27" s="34"/>
      <c r="BW27" s="34"/>
      <c r="BX27" s="34"/>
      <c r="BY27" s="34"/>
      <c r="BZ27" s="34"/>
      <c r="CA27" s="35"/>
      <c r="CB27" s="35"/>
      <c r="CC27" s="35"/>
      <c r="CD27" s="35"/>
      <c r="CE27" s="35"/>
      <c r="CF27" s="35"/>
      <c r="CG27" s="35"/>
      <c r="CH27" s="34"/>
      <c r="CJ27" s="34"/>
      <c r="CK27" s="34"/>
      <c r="CL27" s="34"/>
      <c r="CM27" s="34"/>
      <c r="CN27" s="34"/>
      <c r="CO27" s="34"/>
      <c r="CP27" s="34"/>
      <c r="CQ27" s="35"/>
      <c r="CR27" s="35"/>
      <c r="CS27" s="35"/>
      <c r="CT27" s="35"/>
      <c r="CU27" s="35"/>
      <c r="CV27" s="35"/>
      <c r="CW27" s="35"/>
      <c r="CX27" s="34"/>
      <c r="CY27" s="34"/>
      <c r="CZ27" s="35"/>
      <c r="DA27" s="35"/>
      <c r="DB27" s="35"/>
      <c r="DC27" s="35"/>
    </row>
    <row r="28" spans="1:139" x14ac:dyDescent="0.25">
      <c r="C28" s="43"/>
      <c r="D28" s="44" t="s">
        <v>32</v>
      </c>
      <c r="E28" s="44"/>
      <c r="F28" s="44" t="s">
        <v>33</v>
      </c>
      <c r="G28" s="44"/>
      <c r="H28" s="44"/>
      <c r="I28" s="44"/>
      <c r="J28" s="44"/>
      <c r="K28" s="44"/>
      <c r="L28" s="45">
        <v>80</v>
      </c>
      <c r="M28" s="44"/>
      <c r="N28" s="44" t="s">
        <v>38</v>
      </c>
      <c r="O28" s="44"/>
      <c r="P28" s="44"/>
      <c r="Q28" s="44"/>
      <c r="R28" s="44"/>
      <c r="S28" s="44"/>
      <c r="T28" s="46">
        <f>assumptions!C19/100</f>
        <v>0.4</v>
      </c>
      <c r="U28" s="44"/>
      <c r="V28" s="44" t="s">
        <v>43</v>
      </c>
      <c r="W28" s="44"/>
      <c r="X28" s="44"/>
      <c r="Y28" s="44"/>
      <c r="Z28" s="44"/>
      <c r="AA28" s="47"/>
      <c r="BB28" s="4"/>
      <c r="BD28" s="4"/>
      <c r="BE28" s="4"/>
      <c r="BF28" s="4"/>
      <c r="BG28" s="4"/>
      <c r="BH28" s="4"/>
      <c r="BI28" s="4"/>
      <c r="BJ28" s="4"/>
      <c r="BK28" s="35"/>
      <c r="BL28" s="35"/>
      <c r="BM28" s="35"/>
      <c r="BN28" s="35"/>
      <c r="BO28" s="35"/>
      <c r="BP28" s="33"/>
      <c r="BQ28" s="33"/>
      <c r="BR28" s="34"/>
      <c r="BS28" s="33"/>
      <c r="BT28" s="34"/>
      <c r="BU28" s="34"/>
      <c r="BV28" s="34"/>
      <c r="BW28" s="34"/>
      <c r="BX28" s="34"/>
      <c r="BY28" s="34"/>
      <c r="BZ28" s="34"/>
      <c r="CA28" s="35"/>
      <c r="CB28" s="35"/>
      <c r="CC28" s="35"/>
      <c r="CD28" s="35"/>
      <c r="CE28" s="35"/>
      <c r="CF28" s="35"/>
      <c r="CG28" s="35"/>
      <c r="CH28" s="34"/>
      <c r="CI28" s="33"/>
      <c r="CJ28" s="34"/>
      <c r="CK28" s="34"/>
      <c r="CL28" s="34"/>
      <c r="CM28" s="34"/>
      <c r="CN28" s="34"/>
      <c r="CO28" s="34"/>
      <c r="CP28" s="34"/>
      <c r="CQ28" s="35"/>
      <c r="CR28" s="35"/>
      <c r="CS28" s="35"/>
      <c r="CT28" s="35"/>
      <c r="CU28" s="35"/>
      <c r="CV28" s="35"/>
      <c r="CW28" s="35"/>
      <c r="CY28" s="4"/>
      <c r="CZ28" s="2"/>
      <c r="DA28" s="2"/>
      <c r="DB28" s="2"/>
      <c r="DC28" s="2"/>
    </row>
    <row r="29" spans="1:139" x14ac:dyDescent="0.25">
      <c r="C29" s="43"/>
      <c r="D29" s="44" t="s">
        <v>34</v>
      </c>
      <c r="E29" s="44"/>
      <c r="F29" s="44"/>
      <c r="G29" s="44"/>
      <c r="H29" s="44"/>
      <c r="I29" s="44"/>
      <c r="J29" s="44"/>
      <c r="K29" s="44"/>
      <c r="L29" s="45">
        <f>assumptions!C7</f>
        <v>45</v>
      </c>
      <c r="M29" s="44"/>
      <c r="N29" s="44"/>
      <c r="O29" s="44"/>
      <c r="P29" s="44"/>
      <c r="Q29" s="44"/>
      <c r="R29" s="44"/>
      <c r="S29" s="44"/>
      <c r="T29" s="48"/>
      <c r="U29" s="44"/>
      <c r="V29" s="49" t="s">
        <v>44</v>
      </c>
      <c r="W29" s="44"/>
      <c r="X29" s="44"/>
      <c r="Y29" s="44"/>
      <c r="Z29" s="50">
        <f>assumptions!C25</f>
        <v>0.5</v>
      </c>
      <c r="AA29" s="47"/>
      <c r="BK29" s="33"/>
      <c r="BL29" s="33"/>
      <c r="BM29" s="33"/>
      <c r="BN29" s="33"/>
      <c r="BO29" s="33"/>
      <c r="BP29" s="33"/>
      <c r="BQ29" s="33"/>
      <c r="BR29" s="34"/>
      <c r="BS29" s="33"/>
      <c r="BT29" s="34"/>
      <c r="BU29" s="34"/>
      <c r="BV29" s="34"/>
      <c r="BW29" s="34"/>
      <c r="BX29" s="34"/>
      <c r="BY29" s="34"/>
      <c r="BZ29" s="34"/>
      <c r="CA29" s="35"/>
      <c r="CB29" s="35"/>
      <c r="CC29" s="35"/>
      <c r="CD29" s="35"/>
      <c r="CE29" s="35"/>
      <c r="CF29" s="33"/>
      <c r="CG29" s="33"/>
      <c r="CH29" s="34"/>
      <c r="CI29" s="33"/>
      <c r="CJ29" s="34"/>
      <c r="CK29" s="34"/>
      <c r="CL29" s="34"/>
      <c r="CM29" s="34"/>
      <c r="CN29" s="34"/>
      <c r="CO29" s="34"/>
      <c r="CP29" s="34"/>
      <c r="CQ29" s="35"/>
      <c r="CR29" s="35"/>
      <c r="CS29" s="35"/>
      <c r="CT29" s="35"/>
      <c r="CU29" s="35"/>
      <c r="CV29" s="35"/>
      <c r="CW29" s="35"/>
      <c r="CY29" s="4"/>
      <c r="CZ29" s="2"/>
      <c r="DA29" s="2"/>
      <c r="DB29" s="2"/>
      <c r="DC29" s="2"/>
    </row>
    <row r="30" spans="1:139" x14ac:dyDescent="0.25"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 t="s">
        <v>39</v>
      </c>
      <c r="O30" s="44"/>
      <c r="P30" s="44"/>
      <c r="Q30" s="44"/>
      <c r="R30" s="44"/>
      <c r="S30" s="44"/>
      <c r="T30" s="46">
        <f>assumptions!C21/100</f>
        <v>0.3</v>
      </c>
      <c r="U30" s="44"/>
      <c r="V30" s="49" t="s">
        <v>51</v>
      </c>
      <c r="W30" s="44"/>
      <c r="X30" s="44"/>
      <c r="Y30" s="44"/>
      <c r="Z30" s="50">
        <f>assumptions!C26</f>
        <v>0.5</v>
      </c>
      <c r="AA30" s="47"/>
      <c r="CH30" s="4"/>
      <c r="CJ30" s="4"/>
      <c r="CK30" s="4"/>
      <c r="CL30" s="4"/>
      <c r="CM30" s="4"/>
      <c r="CN30" s="4"/>
      <c r="CO30" s="4"/>
      <c r="CP30" s="4"/>
      <c r="CQ30" s="2"/>
      <c r="CR30" s="2"/>
      <c r="CS30" s="2"/>
      <c r="CT30" s="2"/>
      <c r="CU30" s="2"/>
      <c r="CY30" s="4"/>
      <c r="CZ30" s="2"/>
      <c r="DA30" s="2"/>
      <c r="DB30" s="2"/>
      <c r="DC30" s="2"/>
    </row>
    <row r="31" spans="1:139" x14ac:dyDescent="0.25">
      <c r="C31" s="43"/>
      <c r="D31" s="44" t="s">
        <v>35</v>
      </c>
      <c r="E31" s="44"/>
      <c r="F31" s="44"/>
      <c r="G31" s="44"/>
      <c r="H31" s="44"/>
      <c r="I31" s="44"/>
      <c r="J31" s="44"/>
      <c r="K31" s="44"/>
      <c r="L31" s="45">
        <f>assumptions!C43</f>
        <v>23.264000000000003</v>
      </c>
      <c r="M31" s="44"/>
      <c r="N31" s="44" t="s">
        <v>40</v>
      </c>
      <c r="O31" s="44"/>
      <c r="P31" s="44"/>
      <c r="Q31" s="44"/>
      <c r="R31" s="44"/>
      <c r="S31" s="44"/>
      <c r="T31" s="46">
        <f>assumptions!C22/100</f>
        <v>0.3</v>
      </c>
      <c r="U31" s="44"/>
      <c r="V31" s="49" t="s">
        <v>52</v>
      </c>
      <c r="W31" s="44"/>
      <c r="X31" s="44"/>
      <c r="Y31" s="44"/>
      <c r="Z31" s="50">
        <f>assumptions!C27</f>
        <v>0.5</v>
      </c>
      <c r="AA31" s="47"/>
    </row>
    <row r="32" spans="1:139" x14ac:dyDescent="0.25">
      <c r="C32" s="43"/>
      <c r="D32" s="44" t="s">
        <v>36</v>
      </c>
      <c r="E32" s="44"/>
      <c r="F32" s="44"/>
      <c r="G32" s="44"/>
      <c r="H32" s="44"/>
      <c r="I32" s="44"/>
      <c r="J32" s="44"/>
      <c r="K32" s="44"/>
      <c r="L32" s="45">
        <f>assumptions!C44</f>
        <v>31.988000000000003</v>
      </c>
      <c r="M32" s="44"/>
      <c r="N32" s="44" t="s">
        <v>45</v>
      </c>
      <c r="O32" s="44"/>
      <c r="P32" s="44"/>
      <c r="Q32" s="44"/>
      <c r="R32" s="44"/>
      <c r="S32" s="44"/>
      <c r="T32" s="46">
        <f>assumptions!C23/100</f>
        <v>0.3</v>
      </c>
      <c r="U32" s="44"/>
      <c r="V32" s="49" t="s">
        <v>53</v>
      </c>
      <c r="W32" s="44"/>
      <c r="X32" s="44"/>
      <c r="Y32" s="44"/>
      <c r="Z32" s="50">
        <f>assumptions!C28</f>
        <v>0.5</v>
      </c>
      <c r="AA32" s="47"/>
    </row>
    <row r="33" spans="3:27" x14ac:dyDescent="0.25">
      <c r="C33" s="43"/>
      <c r="D33" s="44" t="s">
        <v>46</v>
      </c>
      <c r="E33" s="44"/>
      <c r="F33" s="44"/>
      <c r="G33" s="44"/>
      <c r="H33" s="44"/>
      <c r="I33" s="44"/>
      <c r="J33" s="44"/>
      <c r="K33" s="44"/>
      <c r="L33" s="45">
        <f>assumptions!C45</f>
        <v>40.712000000000003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7"/>
    </row>
    <row r="34" spans="3:27" x14ac:dyDescent="0.25">
      <c r="C34" s="43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 t="s">
        <v>41</v>
      </c>
      <c r="O34" s="44"/>
      <c r="P34" s="44"/>
      <c r="Q34" s="44"/>
      <c r="R34" s="44"/>
      <c r="S34" s="44"/>
      <c r="T34" s="46">
        <v>0.15</v>
      </c>
      <c r="U34" s="44"/>
      <c r="V34" s="54" t="s">
        <v>105</v>
      </c>
      <c r="W34" s="44"/>
      <c r="X34" s="44"/>
      <c r="Y34" s="44"/>
      <c r="Z34" s="77">
        <v>0.497</v>
      </c>
      <c r="AA34" s="47"/>
    </row>
    <row r="35" spans="3:27" x14ac:dyDescent="0.25">
      <c r="C35" s="43"/>
      <c r="D35" s="44" t="s">
        <v>37</v>
      </c>
      <c r="E35" s="44"/>
      <c r="F35" s="44"/>
      <c r="G35" s="44"/>
      <c r="H35" s="44"/>
      <c r="I35" s="44"/>
      <c r="J35" s="44"/>
      <c r="K35" s="44"/>
      <c r="L35" s="50">
        <v>50</v>
      </c>
      <c r="M35" s="44"/>
      <c r="N35" s="44" t="s">
        <v>42</v>
      </c>
      <c r="O35" s="44"/>
      <c r="P35" s="44"/>
      <c r="Q35" s="44"/>
      <c r="R35" s="44"/>
      <c r="S35" s="44"/>
      <c r="T35" s="46">
        <v>0.15</v>
      </c>
      <c r="U35" s="44"/>
      <c r="V35" s="54" t="s">
        <v>108</v>
      </c>
      <c r="W35" s="44"/>
      <c r="X35" s="44"/>
      <c r="Y35" s="44"/>
      <c r="Z35" s="44"/>
      <c r="AA35" s="47"/>
    </row>
    <row r="36" spans="3:27" x14ac:dyDescent="0.25">
      <c r="C36" s="43"/>
      <c r="D36" s="44" t="s">
        <v>62</v>
      </c>
      <c r="E36" s="44"/>
      <c r="F36" s="44"/>
      <c r="G36" s="44"/>
      <c r="H36" s="44"/>
      <c r="I36" s="44"/>
      <c r="J36" s="44"/>
      <c r="K36" s="44"/>
      <c r="L36" s="50">
        <v>25</v>
      </c>
      <c r="M36" s="44"/>
      <c r="N36" s="44" t="s">
        <v>47</v>
      </c>
      <c r="O36" s="44"/>
      <c r="P36" s="44"/>
      <c r="Q36" s="44"/>
      <c r="R36" s="44"/>
      <c r="S36" s="44"/>
      <c r="T36" s="46">
        <v>0.15</v>
      </c>
      <c r="U36" s="44"/>
      <c r="V36" s="44"/>
      <c r="W36" s="44"/>
      <c r="X36" s="44"/>
      <c r="Y36" s="44"/>
      <c r="Z36" s="44"/>
      <c r="AA36" s="47"/>
    </row>
    <row r="37" spans="3:27" x14ac:dyDescent="0.25">
      <c r="C37" s="43"/>
      <c r="D37" s="44" t="s">
        <v>63</v>
      </c>
      <c r="E37" s="44"/>
      <c r="F37" s="44"/>
      <c r="G37" s="44"/>
      <c r="H37" s="44"/>
      <c r="I37" s="44"/>
      <c r="J37" s="44"/>
      <c r="K37" s="44"/>
      <c r="L37" s="50">
        <v>12.5</v>
      </c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7"/>
    </row>
    <row r="38" spans="3:27" x14ac:dyDescent="0.25">
      <c r="C38" s="43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 t="s">
        <v>48</v>
      </c>
      <c r="O38" s="44"/>
      <c r="P38" s="44"/>
      <c r="Q38" s="44"/>
      <c r="R38" s="44"/>
      <c r="S38" s="44"/>
      <c r="T38" s="46">
        <f>assumptions!C15/100</f>
        <v>0.67</v>
      </c>
      <c r="U38" s="44"/>
      <c r="V38" s="44"/>
      <c r="W38" s="44"/>
      <c r="X38" s="44"/>
      <c r="Y38" s="44"/>
      <c r="Z38" s="44"/>
      <c r="AA38" s="47"/>
    </row>
    <row r="39" spans="3:27" x14ac:dyDescent="0.25">
      <c r="C39" s="43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 t="s">
        <v>49</v>
      </c>
      <c r="O39" s="44"/>
      <c r="P39" s="44"/>
      <c r="Q39" s="44"/>
      <c r="R39" s="44"/>
      <c r="S39" s="44"/>
      <c r="T39" s="46">
        <f>assumptions!C16/100</f>
        <v>0.67</v>
      </c>
      <c r="U39" s="44"/>
      <c r="V39" s="44"/>
      <c r="W39" s="44"/>
      <c r="X39" s="44"/>
      <c r="Y39" s="44"/>
      <c r="Z39" s="44"/>
      <c r="AA39" s="47"/>
    </row>
    <row r="40" spans="3:27" x14ac:dyDescent="0.25">
      <c r="C40" s="43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 t="s">
        <v>50</v>
      </c>
      <c r="O40" s="44"/>
      <c r="P40" s="44"/>
      <c r="Q40" s="44"/>
      <c r="R40" s="44"/>
      <c r="S40" s="44"/>
      <c r="T40" s="46">
        <f>assumptions!C17/100</f>
        <v>0.67</v>
      </c>
      <c r="U40" s="44"/>
      <c r="V40" s="44"/>
      <c r="W40" s="44"/>
      <c r="X40" s="44"/>
      <c r="Y40" s="44"/>
      <c r="Z40" s="44"/>
      <c r="AA40" s="47"/>
    </row>
    <row r="41" spans="3:27" ht="15.75" thickBot="1" x14ac:dyDescent="0.3">
      <c r="C41" s="51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3"/>
    </row>
  </sheetData>
  <mergeCells count="6">
    <mergeCell ref="CH2:CW2"/>
    <mergeCell ref="F2:U2"/>
    <mergeCell ref="V2:AK2"/>
    <mergeCell ref="AL2:BA2"/>
    <mergeCell ref="BB2:BQ2"/>
    <mergeCell ref="BR2:C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41"/>
  <sheetViews>
    <sheetView zoomScale="70" zoomScaleNormal="70" workbookViewId="0">
      <pane xSplit="2" ySplit="4" topLeftCell="CW5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ColWidth="9.140625" defaultRowHeight="15" x14ac:dyDescent="0.25"/>
  <cols>
    <col min="1" max="1" width="6.28515625" customWidth="1"/>
    <col min="2" max="3" width="6.7109375" customWidth="1"/>
    <col min="103" max="103" width="11.7109375" customWidth="1"/>
    <col min="120" max="120" width="13.5703125" bestFit="1" customWidth="1"/>
  </cols>
  <sheetData>
    <row r="1" spans="1:139" ht="15.75" thickBot="1" x14ac:dyDescent="0.3"/>
    <row r="2" spans="1:139" ht="15.75" thickBot="1" x14ac:dyDescent="0.3">
      <c r="F2" s="86" t="s">
        <v>17</v>
      </c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8"/>
      <c r="V2" s="86" t="s">
        <v>18</v>
      </c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8"/>
      <c r="AL2" s="86" t="s">
        <v>19</v>
      </c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8"/>
      <c r="BB2" s="86" t="s">
        <v>20</v>
      </c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8"/>
      <c r="BR2" s="86" t="s">
        <v>21</v>
      </c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8"/>
      <c r="CH2" s="86" t="s">
        <v>22</v>
      </c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8"/>
    </row>
    <row r="3" spans="1:139" s="7" customFormat="1" ht="105.75" thickBot="1" x14ac:dyDescent="0.3">
      <c r="F3" s="8" t="s">
        <v>23</v>
      </c>
      <c r="G3" s="12" t="s">
        <v>5</v>
      </c>
      <c r="H3" s="12"/>
      <c r="I3" s="12"/>
      <c r="J3" s="12"/>
      <c r="K3" s="12"/>
      <c r="L3" s="12"/>
      <c r="M3" s="12"/>
      <c r="N3" s="18" t="s">
        <v>60</v>
      </c>
      <c r="O3" s="18"/>
      <c r="P3" s="18"/>
      <c r="Q3" s="25" t="s">
        <v>15</v>
      </c>
      <c r="R3" s="25" t="s">
        <v>16</v>
      </c>
      <c r="S3" s="26"/>
      <c r="T3" s="26"/>
      <c r="U3" s="26"/>
      <c r="V3" s="8" t="s">
        <v>23</v>
      </c>
      <c r="W3" s="12" t="s">
        <v>5</v>
      </c>
      <c r="X3" s="12"/>
      <c r="Y3" s="12"/>
      <c r="Z3" s="12"/>
      <c r="AA3" s="12"/>
      <c r="AB3" s="12"/>
      <c r="AC3" s="12"/>
      <c r="AD3" s="18" t="s">
        <v>60</v>
      </c>
      <c r="AE3" s="18"/>
      <c r="AF3" s="18"/>
      <c r="AG3" s="25" t="s">
        <v>15</v>
      </c>
      <c r="AH3" s="25" t="s">
        <v>16</v>
      </c>
      <c r="AI3" s="26"/>
      <c r="AJ3" s="26"/>
      <c r="AK3" s="26"/>
      <c r="AL3" s="8" t="s">
        <v>23</v>
      </c>
      <c r="AM3" s="12" t="s">
        <v>5</v>
      </c>
      <c r="AN3" s="12"/>
      <c r="AO3" s="12"/>
      <c r="AP3" s="12"/>
      <c r="AQ3" s="12"/>
      <c r="AR3" s="12"/>
      <c r="AS3" s="12"/>
      <c r="AT3" s="18" t="s">
        <v>60</v>
      </c>
      <c r="AU3" s="18"/>
      <c r="AV3" s="18"/>
      <c r="AW3" s="25" t="s">
        <v>15</v>
      </c>
      <c r="AX3" s="25" t="s">
        <v>16</v>
      </c>
      <c r="AY3" s="26"/>
      <c r="AZ3" s="26"/>
      <c r="BA3" s="26"/>
      <c r="BB3" s="8" t="s">
        <v>23</v>
      </c>
      <c r="BC3" s="12" t="s">
        <v>5</v>
      </c>
      <c r="BD3" s="12"/>
      <c r="BE3" s="12"/>
      <c r="BF3" s="12"/>
      <c r="BG3" s="12"/>
      <c r="BH3" s="12"/>
      <c r="BI3" s="12"/>
      <c r="BJ3" s="18" t="s">
        <v>60</v>
      </c>
      <c r="BK3" s="18"/>
      <c r="BL3" s="18"/>
      <c r="BM3" s="25" t="s">
        <v>15</v>
      </c>
      <c r="BN3" s="25" t="s">
        <v>16</v>
      </c>
      <c r="BO3" s="26"/>
      <c r="BP3" s="26"/>
      <c r="BQ3" s="26"/>
      <c r="BR3" s="8" t="s">
        <v>23</v>
      </c>
      <c r="BS3" s="12" t="s">
        <v>5</v>
      </c>
      <c r="BT3" s="12"/>
      <c r="BU3" s="12"/>
      <c r="BV3" s="12"/>
      <c r="BW3" s="12"/>
      <c r="BX3" s="12"/>
      <c r="BY3" s="12"/>
      <c r="BZ3" s="18" t="s">
        <v>60</v>
      </c>
      <c r="CA3" s="18"/>
      <c r="CB3" s="18"/>
      <c r="CC3" s="25" t="s">
        <v>15</v>
      </c>
      <c r="CD3" s="25" t="s">
        <v>16</v>
      </c>
      <c r="CE3" s="26"/>
      <c r="CF3" s="26"/>
      <c r="CG3" s="26"/>
      <c r="CH3" s="8" t="s">
        <v>23</v>
      </c>
      <c r="CI3" s="12" t="s">
        <v>5</v>
      </c>
      <c r="CJ3" s="12"/>
      <c r="CK3" s="12"/>
      <c r="CL3" s="12"/>
      <c r="CM3" s="12"/>
      <c r="CN3" s="12"/>
      <c r="CO3" s="12"/>
      <c r="CP3" s="18" t="s">
        <v>60</v>
      </c>
      <c r="CQ3" s="18"/>
      <c r="CR3" s="18"/>
      <c r="CS3" s="25" t="s">
        <v>15</v>
      </c>
      <c r="CT3" s="25" t="s">
        <v>16</v>
      </c>
      <c r="CU3" s="26"/>
      <c r="CV3" s="26"/>
      <c r="CW3" s="26"/>
    </row>
    <row r="4" spans="1:139" s="6" customFormat="1" ht="76.5" customHeight="1" x14ac:dyDescent="0.25">
      <c r="B4" s="6" t="s">
        <v>0</v>
      </c>
      <c r="D4" s="6" t="s">
        <v>24</v>
      </c>
      <c r="F4" s="8"/>
      <c r="G4" s="13" t="s">
        <v>25</v>
      </c>
      <c r="H4" s="13" t="s">
        <v>6</v>
      </c>
      <c r="I4" s="13" t="s">
        <v>7</v>
      </c>
      <c r="J4" s="13" t="s">
        <v>8</v>
      </c>
      <c r="K4" s="13" t="s">
        <v>9</v>
      </c>
      <c r="L4" s="13" t="s">
        <v>10</v>
      </c>
      <c r="M4" s="13" t="s">
        <v>11</v>
      </c>
      <c r="N4" s="19" t="s">
        <v>12</v>
      </c>
      <c r="O4" s="19" t="s">
        <v>13</v>
      </c>
      <c r="P4" s="19" t="s">
        <v>14</v>
      </c>
      <c r="Q4" s="25"/>
      <c r="R4" s="25" t="s">
        <v>5</v>
      </c>
      <c r="S4" s="25" t="s">
        <v>28</v>
      </c>
      <c r="T4" s="25" t="s">
        <v>29</v>
      </c>
      <c r="U4" s="25" t="s">
        <v>30</v>
      </c>
      <c r="V4" s="8"/>
      <c r="W4" s="13" t="s">
        <v>25</v>
      </c>
      <c r="X4" s="13" t="s">
        <v>6</v>
      </c>
      <c r="Y4" s="13" t="s">
        <v>7</v>
      </c>
      <c r="Z4" s="13" t="s">
        <v>8</v>
      </c>
      <c r="AA4" s="13" t="s">
        <v>9</v>
      </c>
      <c r="AB4" s="13" t="s">
        <v>10</v>
      </c>
      <c r="AC4" s="13" t="s">
        <v>11</v>
      </c>
      <c r="AD4" s="19" t="s">
        <v>12</v>
      </c>
      <c r="AE4" s="19" t="s">
        <v>13</v>
      </c>
      <c r="AF4" s="19" t="s">
        <v>14</v>
      </c>
      <c r="AG4" s="25"/>
      <c r="AH4" s="25" t="s">
        <v>5</v>
      </c>
      <c r="AI4" s="25" t="s">
        <v>28</v>
      </c>
      <c r="AJ4" s="25" t="s">
        <v>29</v>
      </c>
      <c r="AK4" s="25" t="s">
        <v>30</v>
      </c>
      <c r="AL4" s="8"/>
      <c r="AM4" s="13" t="s">
        <v>25</v>
      </c>
      <c r="AN4" s="13" t="s">
        <v>6</v>
      </c>
      <c r="AO4" s="13" t="s">
        <v>7</v>
      </c>
      <c r="AP4" s="13" t="s">
        <v>8</v>
      </c>
      <c r="AQ4" s="13" t="s">
        <v>9</v>
      </c>
      <c r="AR4" s="13" t="s">
        <v>10</v>
      </c>
      <c r="AS4" s="13" t="s">
        <v>11</v>
      </c>
      <c r="AT4" s="19" t="s">
        <v>12</v>
      </c>
      <c r="AU4" s="19" t="s">
        <v>13</v>
      </c>
      <c r="AV4" s="19" t="s">
        <v>14</v>
      </c>
      <c r="AW4" s="25"/>
      <c r="AX4" s="25" t="s">
        <v>5</v>
      </c>
      <c r="AY4" s="25" t="s">
        <v>28</v>
      </c>
      <c r="AZ4" s="25" t="s">
        <v>29</v>
      </c>
      <c r="BA4" s="25" t="s">
        <v>30</v>
      </c>
      <c r="BB4" s="8"/>
      <c r="BC4" s="13" t="s">
        <v>25</v>
      </c>
      <c r="BD4" s="13" t="s">
        <v>6</v>
      </c>
      <c r="BE4" s="13" t="s">
        <v>7</v>
      </c>
      <c r="BF4" s="13" t="s">
        <v>8</v>
      </c>
      <c r="BG4" s="13" t="s">
        <v>9</v>
      </c>
      <c r="BH4" s="13" t="s">
        <v>10</v>
      </c>
      <c r="BI4" s="13" t="s">
        <v>11</v>
      </c>
      <c r="BJ4" s="19" t="s">
        <v>12</v>
      </c>
      <c r="BK4" s="19" t="s">
        <v>13</v>
      </c>
      <c r="BL4" s="19" t="s">
        <v>14</v>
      </c>
      <c r="BM4" s="25"/>
      <c r="BN4" s="25" t="s">
        <v>5</v>
      </c>
      <c r="BO4" s="25" t="s">
        <v>28</v>
      </c>
      <c r="BP4" s="25" t="s">
        <v>29</v>
      </c>
      <c r="BQ4" s="25" t="s">
        <v>30</v>
      </c>
      <c r="BR4" s="8"/>
      <c r="BS4" s="13" t="s">
        <v>25</v>
      </c>
      <c r="BT4" s="13" t="s">
        <v>6</v>
      </c>
      <c r="BU4" s="13" t="s">
        <v>7</v>
      </c>
      <c r="BV4" s="13" t="s">
        <v>8</v>
      </c>
      <c r="BW4" s="13" t="s">
        <v>9</v>
      </c>
      <c r="BX4" s="13" t="s">
        <v>10</v>
      </c>
      <c r="BY4" s="13" t="s">
        <v>11</v>
      </c>
      <c r="BZ4" s="19" t="s">
        <v>12</v>
      </c>
      <c r="CA4" s="19" t="s">
        <v>13</v>
      </c>
      <c r="CB4" s="19" t="s">
        <v>14</v>
      </c>
      <c r="CC4" s="25"/>
      <c r="CD4" s="25" t="s">
        <v>5</v>
      </c>
      <c r="CE4" s="25" t="s">
        <v>28</v>
      </c>
      <c r="CF4" s="25" t="s">
        <v>29</v>
      </c>
      <c r="CG4" s="25" t="s">
        <v>30</v>
      </c>
      <c r="CH4" s="8"/>
      <c r="CI4" s="13" t="s">
        <v>25</v>
      </c>
      <c r="CJ4" s="13" t="s">
        <v>6</v>
      </c>
      <c r="CK4" s="13" t="s">
        <v>7</v>
      </c>
      <c r="CL4" s="13" t="s">
        <v>8</v>
      </c>
      <c r="CM4" s="13" t="s">
        <v>9</v>
      </c>
      <c r="CN4" s="13" t="s">
        <v>10</v>
      </c>
      <c r="CO4" s="13" t="s">
        <v>11</v>
      </c>
      <c r="CP4" s="19" t="s">
        <v>12</v>
      </c>
      <c r="CQ4" s="19" t="s">
        <v>13</v>
      </c>
      <c r="CR4" s="19" t="s">
        <v>14</v>
      </c>
      <c r="CS4" s="25"/>
      <c r="CT4" s="25" t="s">
        <v>5</v>
      </c>
      <c r="CU4" s="25" t="s">
        <v>28</v>
      </c>
      <c r="CV4" s="25" t="s">
        <v>29</v>
      </c>
      <c r="CW4" s="25" t="s">
        <v>30</v>
      </c>
      <c r="CY4" s="6" t="s">
        <v>31</v>
      </c>
      <c r="CZ4" s="6" t="s">
        <v>1</v>
      </c>
      <c r="DA4" s="6" t="s">
        <v>4</v>
      </c>
      <c r="DB4" s="6" t="s">
        <v>2</v>
      </c>
      <c r="DC4" s="36" t="s">
        <v>3</v>
      </c>
      <c r="DE4" s="6" t="s">
        <v>26</v>
      </c>
      <c r="DF4" s="6" t="s">
        <v>27</v>
      </c>
      <c r="DH4" s="6" t="s">
        <v>54</v>
      </c>
      <c r="DI4" s="6" t="s">
        <v>56</v>
      </c>
      <c r="DJ4" s="6" t="s">
        <v>55</v>
      </c>
      <c r="DK4" s="6" t="s">
        <v>57</v>
      </c>
      <c r="DL4" s="6" t="s">
        <v>58</v>
      </c>
      <c r="DM4" s="6" t="s">
        <v>59</v>
      </c>
      <c r="DO4" s="6" t="s">
        <v>102</v>
      </c>
      <c r="DP4" s="13" t="s">
        <v>93</v>
      </c>
      <c r="DQ4" s="13" t="s">
        <v>94</v>
      </c>
      <c r="DR4" s="69" t="s">
        <v>95</v>
      </c>
      <c r="DS4" s="6" t="s">
        <v>96</v>
      </c>
      <c r="DT4" s="6" t="s">
        <v>98</v>
      </c>
      <c r="DU4" s="6" t="s">
        <v>99</v>
      </c>
      <c r="DW4" s="6" t="s">
        <v>87</v>
      </c>
      <c r="DX4" s="6" t="s">
        <v>88</v>
      </c>
      <c r="DY4" s="6" t="s">
        <v>89</v>
      </c>
      <c r="DZ4" s="6" t="s">
        <v>97</v>
      </c>
      <c r="EA4" s="6" t="s">
        <v>90</v>
      </c>
      <c r="ED4" s="6" t="s">
        <v>91</v>
      </c>
      <c r="EE4" s="6" t="s">
        <v>92</v>
      </c>
      <c r="EF4" s="6" t="s">
        <v>100</v>
      </c>
      <c r="EG4" s="6" t="s">
        <v>101</v>
      </c>
    </row>
    <row r="5" spans="1:139" x14ac:dyDescent="0.25">
      <c r="A5">
        <v>2015</v>
      </c>
      <c r="B5">
        <v>0</v>
      </c>
      <c r="D5" s="55">
        <v>1.5</v>
      </c>
      <c r="E5" s="1"/>
      <c r="F5" s="9">
        <v>0</v>
      </c>
      <c r="G5" s="14">
        <f>1000*($L$28/100)*$D5</f>
        <v>1500</v>
      </c>
      <c r="H5" s="15"/>
      <c r="I5" s="14"/>
      <c r="J5" s="14"/>
      <c r="K5" s="14"/>
      <c r="L5" s="14"/>
      <c r="M5" s="14"/>
      <c r="N5" s="20">
        <f>$T$28*100*G5/$DF5</f>
        <v>1.1950027159152634</v>
      </c>
      <c r="O5" s="21"/>
      <c r="P5" s="21"/>
      <c r="Q5" s="27"/>
      <c r="R5" s="28">
        <f>$Z$29*N5</f>
        <v>0.47800108636610539</v>
      </c>
      <c r="S5" s="27"/>
      <c r="T5" s="27"/>
      <c r="U5" s="27"/>
      <c r="V5" s="9"/>
      <c r="W5" s="14"/>
      <c r="X5" s="15"/>
      <c r="Y5" s="14"/>
      <c r="Z5" s="14"/>
      <c r="AA5" s="14"/>
      <c r="AB5" s="14"/>
      <c r="AC5" s="14"/>
      <c r="AD5" s="20"/>
      <c r="AE5" s="21"/>
      <c r="AF5" s="21"/>
      <c r="AG5" s="27"/>
      <c r="AH5" s="28"/>
      <c r="AI5" s="27"/>
      <c r="AJ5" s="27"/>
      <c r="AK5" s="27"/>
      <c r="AL5" s="9"/>
      <c r="AM5" s="14"/>
      <c r="AN5" s="15"/>
      <c r="AO5" s="14"/>
      <c r="AP5" s="14"/>
      <c r="AQ5" s="14"/>
      <c r="AR5" s="14"/>
      <c r="AS5" s="14"/>
      <c r="AT5" s="20"/>
      <c r="AU5" s="21"/>
      <c r="AV5" s="21"/>
      <c r="AW5" s="27"/>
      <c r="AX5" s="28"/>
      <c r="AY5" s="27"/>
      <c r="AZ5" s="27"/>
      <c r="BA5" s="27"/>
      <c r="BB5" s="9"/>
      <c r="BC5" s="14"/>
      <c r="BD5" s="15"/>
      <c r="BE5" s="14"/>
      <c r="BF5" s="14"/>
      <c r="BG5" s="14"/>
      <c r="BH5" s="14"/>
      <c r="BI5" s="14"/>
      <c r="BJ5" s="20"/>
      <c r="BK5" s="21"/>
      <c r="BL5" s="21"/>
      <c r="BM5" s="27"/>
      <c r="BN5" s="28"/>
      <c r="BO5" s="27"/>
      <c r="BP5" s="27"/>
      <c r="BQ5" s="27"/>
      <c r="BR5" s="9"/>
      <c r="BS5" s="14"/>
      <c r="BT5" s="15"/>
      <c r="BU5" s="14"/>
      <c r="BV5" s="14"/>
      <c r="BW5" s="14"/>
      <c r="BX5" s="14"/>
      <c r="BY5" s="14"/>
      <c r="BZ5" s="20"/>
      <c r="CA5" s="21"/>
      <c r="CB5" s="21"/>
      <c r="CC5" s="27"/>
      <c r="CD5" s="28"/>
      <c r="CE5" s="27"/>
      <c r="CF5" s="27"/>
      <c r="CG5" s="27"/>
      <c r="CH5" s="9"/>
      <c r="CI5" s="14"/>
      <c r="CJ5" s="15"/>
      <c r="CK5" s="14"/>
      <c r="CL5" s="14"/>
      <c r="CM5" s="14"/>
      <c r="CN5" s="14"/>
      <c r="CO5" s="14"/>
      <c r="CP5" s="20"/>
      <c r="CQ5" s="21"/>
      <c r="CR5" s="21"/>
      <c r="CS5" s="27"/>
      <c r="CT5" s="28"/>
      <c r="CU5" s="27"/>
      <c r="CV5" s="27"/>
      <c r="CW5" s="27"/>
      <c r="CX5" s="4"/>
      <c r="CY5" s="4">
        <f>SUM(G5:H5)+SUM(K5:M5)+SUM(W5:X5)+SUM(AA5:AC5)+SUM(AM5:AN5)+SUM(AQ5:AS5)+SUM(BC5:BD5)+SUM(BG5:BI5)+SUM(BS5:BT5)+SUM(BW5:BY5)+SUM(CI5:CJ5)+SUM(CM5:CO5)</f>
        <v>1500</v>
      </c>
      <c r="CZ5" s="2">
        <f>SUM(N5:P5)+SUM(AD5:AF5)+SUM(AT5:AV5)+SUM(BJ5:BL5)+SUM(BZ5:CB5)+SUM(CP5:CR5)</f>
        <v>1.1950027159152634</v>
      </c>
      <c r="DA5" s="2">
        <f>Q5+AG5+AW5+BM5+CC5+CS5</f>
        <v>0</v>
      </c>
      <c r="DB5" s="2">
        <f>SUM(Q5:U5)+SUM(AG5:AK5)+SUM(AW5:BA5)+SUM(BM5:BQ5)+SUM(CC5:CG5)+SUM(CS5:CW5)</f>
        <v>0.47800108636610539</v>
      </c>
      <c r="DC5" s="37">
        <f>DB5-CZ5</f>
        <v>-0.71700162954915803</v>
      </c>
      <c r="DD5" s="4"/>
      <c r="DE5" s="3">
        <v>81345</v>
      </c>
      <c r="DF5" s="3">
        <f>DE5+CY5</f>
        <v>82845</v>
      </c>
      <c r="DG5" s="4"/>
      <c r="DH5" s="3">
        <v>3028.80936962651</v>
      </c>
      <c r="DI5" s="3">
        <f t="shared" ref="DI5:DI25" si="0">1000000*DH5/DE5</f>
        <v>37234.118502999692</v>
      </c>
      <c r="DJ5" s="3">
        <f>DH5/(1-DB5/100)</f>
        <v>3043.3566474633803</v>
      </c>
      <c r="DK5" s="3">
        <f t="shared" ref="DK5:DK25" si="1">1000000*DJ5/DF5</f>
        <v>36735.550093106169</v>
      </c>
      <c r="DL5" s="1">
        <f t="shared" ref="DL5:DM25" si="2">100*(DJ5/DH5-1)</f>
        <v>0.4802969108176125</v>
      </c>
      <c r="DM5" s="1">
        <f t="shared" si="2"/>
        <v>-1.3390095695520743</v>
      </c>
      <c r="DO5" s="3">
        <f>DJ5-DH5</f>
        <v>14.547277836870308</v>
      </c>
      <c r="DP5" s="3">
        <f>(DW5/100)*DK5*DF5/1000000</f>
        <v>14.547277836870043</v>
      </c>
      <c r="DQ5" s="3">
        <f>(DX5/100)*DK5*DF5/1000000</f>
        <v>0</v>
      </c>
      <c r="DR5" s="3">
        <f>(CZ5/100)*DK5*DF5/1000000</f>
        <v>36.368194592175101</v>
      </c>
      <c r="DS5" s="4">
        <f>(DZ5/100)*DK5*DF5/1000000</f>
        <v>0</v>
      </c>
      <c r="DT5" s="3">
        <f>DP5+DQ5-DR5</f>
        <v>-21.820916755305056</v>
      </c>
      <c r="DU5" s="3">
        <f>DR5+DS5</f>
        <v>36.368194592175101</v>
      </c>
      <c r="DW5" s="2">
        <f>DB5-DA5</f>
        <v>0.47800108636610539</v>
      </c>
      <c r="DX5" s="2">
        <f t="shared" ref="DX5:DX25" si="3">DA5*$Z$34</f>
        <v>0</v>
      </c>
      <c r="DY5" s="2">
        <f>SUM(DW5:DX5)-CZ5</f>
        <v>-0.71700162954915803</v>
      </c>
      <c r="DZ5" s="2">
        <f t="shared" ref="DZ5:DZ25" si="4">DA5*(1-$Z$34)</f>
        <v>0</v>
      </c>
      <c r="EA5" s="2">
        <f t="shared" ref="EA5:EA25" si="5">DC5-DY5</f>
        <v>0</v>
      </c>
      <c r="EB5" s="2"/>
      <c r="EC5" s="2"/>
      <c r="ED5" s="3">
        <f>DH5+DT5</f>
        <v>3006.988452871205</v>
      </c>
      <c r="EE5" s="3">
        <f>DJ5-ED5</f>
        <v>36.368194592175314</v>
      </c>
      <c r="EF5" s="3">
        <f>1000000*ED5/DE5</f>
        <v>36965.867021589584</v>
      </c>
      <c r="EG5" s="3">
        <f>1000000*EE5/CY5</f>
        <v>24245.463061450209</v>
      </c>
      <c r="EH5" s="70">
        <f>100*(EF5/DI5-1)</f>
        <v>-0.72044536622640765</v>
      </c>
      <c r="EI5" s="1">
        <f>100*EG5/EF5</f>
        <v>65.588785046729356</v>
      </c>
    </row>
    <row r="6" spans="1:139" x14ac:dyDescent="0.25">
      <c r="A6">
        <v>2016</v>
      </c>
      <c r="B6">
        <v>1</v>
      </c>
      <c r="D6" s="55">
        <v>1.5</v>
      </c>
      <c r="E6" s="1"/>
      <c r="F6" s="9">
        <v>1</v>
      </c>
      <c r="G6" s="14"/>
      <c r="H6" s="14">
        <f>G5</f>
        <v>1500</v>
      </c>
      <c r="I6" s="15"/>
      <c r="J6" s="15"/>
      <c r="K6" s="15"/>
      <c r="L6" s="15"/>
      <c r="M6" s="15"/>
      <c r="N6" s="20">
        <f>$T$28*100*H6/$DF6</f>
        <v>1.171902743909657</v>
      </c>
      <c r="O6" s="22"/>
      <c r="P6" s="22"/>
      <c r="Q6" s="29"/>
      <c r="R6" s="28">
        <f>$Z$29*N6</f>
        <v>0.46876109756386281</v>
      </c>
      <c r="S6" s="29"/>
      <c r="T6" s="29"/>
      <c r="U6" s="29"/>
      <c r="V6" s="9">
        <v>0</v>
      </c>
      <c r="W6" s="14">
        <f>1000*($L$28/100)*$D6</f>
        <v>1500</v>
      </c>
      <c r="X6" s="15"/>
      <c r="Y6" s="14"/>
      <c r="Z6" s="14"/>
      <c r="AA6" s="14"/>
      <c r="AB6" s="14"/>
      <c r="AC6" s="14"/>
      <c r="AD6" s="20">
        <f>$T$28*100*W6/$DF6</f>
        <v>1.171902743909657</v>
      </c>
      <c r="AE6" s="21"/>
      <c r="AF6" s="21"/>
      <c r="AG6" s="27"/>
      <c r="AH6" s="28">
        <f>$Z$29*AD6</f>
        <v>0.46876109756386281</v>
      </c>
      <c r="AI6" s="27"/>
      <c r="AJ6" s="27"/>
      <c r="AK6" s="27"/>
      <c r="AL6" s="9"/>
      <c r="AM6" s="14"/>
      <c r="AN6" s="15"/>
      <c r="AO6" s="14"/>
      <c r="AP6" s="14"/>
      <c r="AQ6" s="14"/>
      <c r="AR6" s="14"/>
      <c r="AS6" s="14"/>
      <c r="AT6" s="20"/>
      <c r="AU6" s="21"/>
      <c r="AV6" s="21"/>
      <c r="AW6" s="27"/>
      <c r="AX6" s="28"/>
      <c r="AY6" s="27"/>
      <c r="AZ6" s="27"/>
      <c r="BA6" s="27"/>
      <c r="BB6" s="9"/>
      <c r="BC6" s="14"/>
      <c r="BD6" s="15"/>
      <c r="BE6" s="14"/>
      <c r="BF6" s="14"/>
      <c r="BG6" s="14"/>
      <c r="BH6" s="14"/>
      <c r="BI6" s="14"/>
      <c r="BJ6" s="20"/>
      <c r="BK6" s="21"/>
      <c r="BL6" s="21"/>
      <c r="BM6" s="27"/>
      <c r="BN6" s="28"/>
      <c r="BO6" s="27"/>
      <c r="BP6" s="27"/>
      <c r="BQ6" s="27"/>
      <c r="BR6" s="9"/>
      <c r="BS6" s="14"/>
      <c r="BT6" s="15"/>
      <c r="BU6" s="14"/>
      <c r="BV6" s="14"/>
      <c r="BW6" s="14"/>
      <c r="BX6" s="14"/>
      <c r="BY6" s="14"/>
      <c r="BZ6" s="20"/>
      <c r="CA6" s="21"/>
      <c r="CB6" s="21"/>
      <c r="CC6" s="27"/>
      <c r="CD6" s="28"/>
      <c r="CE6" s="27"/>
      <c r="CF6" s="27"/>
      <c r="CG6" s="27"/>
      <c r="CH6" s="9"/>
      <c r="CI6" s="14"/>
      <c r="CJ6" s="15"/>
      <c r="CK6" s="14"/>
      <c r="CL6" s="14"/>
      <c r="CM6" s="14"/>
      <c r="CN6" s="14"/>
      <c r="CO6" s="14"/>
      <c r="CP6" s="20"/>
      <c r="CQ6" s="21"/>
      <c r="CR6" s="21"/>
      <c r="CS6" s="27"/>
      <c r="CT6" s="28"/>
      <c r="CU6" s="27"/>
      <c r="CV6" s="27"/>
      <c r="CW6" s="27"/>
      <c r="CX6" s="4"/>
      <c r="CY6" s="4">
        <f t="shared" ref="CY6:CY25" si="6">SUM(G6:H6)+SUM(K6:M6)+SUM(W6:X6)+SUM(AA6:AC6)+SUM(AM6:AN6)+SUM(AQ6:AS6)+SUM(BC6:BD6)+SUM(BG6:BI6)+SUM(BS6:BT6)+SUM(BW6:BY6)+SUM(CI6:CJ6)+SUM(CM6:CO6)</f>
        <v>3000</v>
      </c>
      <c r="CZ6" s="2">
        <f t="shared" ref="CZ6:CZ25" si="7">SUM(N6:P6)+SUM(AD6:AF6)+SUM(AT6:AV6)+SUM(BJ6:BL6)+SUM(BZ6:CB6)+SUM(CP6:CR6)</f>
        <v>2.343805487819314</v>
      </c>
      <c r="DA6" s="2">
        <f t="shared" ref="DA6:DA25" si="8">Q6+AG6+AW6+BM6+CC6+CS6</f>
        <v>0</v>
      </c>
      <c r="DB6" s="2">
        <f t="shared" ref="DB6:DB25" si="9">SUM(Q6:U6)+SUM(AG6:AK6)+SUM(AW6:BA6)+SUM(BM6:BQ6)+SUM(CC6:CG6)+SUM(CS6:CW6)</f>
        <v>0.93752219512772561</v>
      </c>
      <c r="DC6" s="37">
        <f t="shared" ref="DC6:DC25" si="10">DB6-CZ6</f>
        <v>-1.4062832926915885</v>
      </c>
      <c r="DD6" s="4"/>
      <c r="DE6" s="3">
        <v>81478</v>
      </c>
      <c r="DF6" s="3">
        <f>DE6+CY6</f>
        <v>84478</v>
      </c>
      <c r="DG6" s="4"/>
      <c r="DH6" s="3">
        <v>3124.987724476548</v>
      </c>
      <c r="DI6" s="3">
        <f t="shared" si="0"/>
        <v>38353.76082472015</v>
      </c>
      <c r="DJ6" s="3">
        <f t="shared" ref="DJ6:DJ25" si="11">DH6/(1-DB6/100)</f>
        <v>3154.5624475817917</v>
      </c>
      <c r="DK6" s="3">
        <f t="shared" si="1"/>
        <v>37341.82210258046</v>
      </c>
      <c r="DL6" s="1">
        <f t="shared" si="2"/>
        <v>0.94639485696532688</v>
      </c>
      <c r="DM6" s="1">
        <f t="shared" si="2"/>
        <v>-2.6384341466912042</v>
      </c>
      <c r="DO6" s="3">
        <f t="shared" ref="DO6:DO25" si="12">DJ6-DH6</f>
        <v>29.57472310524372</v>
      </c>
      <c r="DP6" s="3">
        <f t="shared" ref="DP6:DP25" si="13">(DW6/100)*DK6*DF6/1000000</f>
        <v>29.574723105243727</v>
      </c>
      <c r="DQ6" s="3">
        <f t="shared" ref="DQ6:DQ25" si="14">(DX6/100)*DK6*DF6/1000000</f>
        <v>0</v>
      </c>
      <c r="DR6" s="3">
        <f t="shared" ref="DR6:DR25" si="15">(CZ6/100)*DK6*DF6/1000000</f>
        <v>73.936807763109314</v>
      </c>
      <c r="DS6" s="4">
        <f t="shared" ref="DS6:DS25" si="16">(DZ6/100)*DK6*DF6/1000000</f>
        <v>0</v>
      </c>
      <c r="DT6" s="3">
        <f t="shared" ref="DT6:DT25" si="17">DP6+DQ6-DR6</f>
        <v>-44.362084657865587</v>
      </c>
      <c r="DU6" s="3">
        <f t="shared" ref="DU6:DU25" si="18">DR6+DS6</f>
        <v>73.936807763109314</v>
      </c>
      <c r="DW6" s="2">
        <f t="shared" ref="DW6:DW25" si="19">DB6-DA6</f>
        <v>0.93752219512772561</v>
      </c>
      <c r="DX6" s="2">
        <f t="shared" si="3"/>
        <v>0</v>
      </c>
      <c r="DY6" s="2">
        <f t="shared" ref="DY6:DY25" si="20">SUM(DW6:DX6)-CZ6</f>
        <v>-1.4062832926915885</v>
      </c>
      <c r="DZ6" s="2">
        <f t="shared" si="4"/>
        <v>0</v>
      </c>
      <c r="EA6" s="2">
        <f t="shared" si="5"/>
        <v>0</v>
      </c>
      <c r="EB6" s="2"/>
      <c r="EC6" s="2"/>
      <c r="ED6" s="3">
        <f t="shared" ref="ED6:ED25" si="21">DH6+DT6</f>
        <v>3080.6256398186824</v>
      </c>
      <c r="EE6" s="3">
        <f t="shared" ref="EE6:EE25" si="22">DJ6-ED6</f>
        <v>73.9368077631093</v>
      </c>
      <c r="EF6" s="3">
        <f t="shared" ref="EF6:EF25" si="23">1000000*ED6/DE6</f>
        <v>37809.293794873243</v>
      </c>
      <c r="EG6" s="3">
        <f t="shared" ref="EG6:EG25" si="24">1000000*EE6/CY6</f>
        <v>24645.602587703099</v>
      </c>
      <c r="EH6" s="70">
        <f t="shared" ref="EH6:EH25" si="25">100*(EF6/DI6-1)</f>
        <v>-1.4195922854480014</v>
      </c>
      <c r="EI6" s="1">
        <f t="shared" ref="EI6:EI25" si="26">100*EG6/EF6</f>
        <v>65.183980217702242</v>
      </c>
    </row>
    <row r="7" spans="1:139" x14ac:dyDescent="0.25">
      <c r="A7">
        <v>2017</v>
      </c>
      <c r="B7">
        <v>2</v>
      </c>
      <c r="D7" s="55">
        <v>0.75</v>
      </c>
      <c r="E7" s="1"/>
      <c r="F7" s="9">
        <v>2</v>
      </c>
      <c r="G7" s="14"/>
      <c r="H7" s="15"/>
      <c r="I7" s="14">
        <f>H6*$L$29/100</f>
        <v>600</v>
      </c>
      <c r="J7" s="14">
        <f>H6*(1-$L$29/100)</f>
        <v>900</v>
      </c>
      <c r="K7" s="14">
        <f>I7*$L$31/100</f>
        <v>110.25</v>
      </c>
      <c r="L7" s="14">
        <f>I7-K7</f>
        <v>489.75</v>
      </c>
      <c r="M7" s="14">
        <f>J7*$L$35/100</f>
        <v>450</v>
      </c>
      <c r="N7" s="21"/>
      <c r="O7" s="20">
        <f>$T$30*100*L7/$DF7</f>
        <v>0.23086713649327079</v>
      </c>
      <c r="P7" s="20">
        <f>$T$34*100*M7/$DF7</f>
        <v>7.9548400782520567E-2</v>
      </c>
      <c r="Q7" s="28">
        <f>$T$38*100*K7/$DF7</f>
        <v>6.4964527305725134E-2</v>
      </c>
      <c r="R7" s="28"/>
      <c r="S7" s="28">
        <f t="shared" ref="S7:S25" si="27">$Z$30*Q7</f>
        <v>2.5985810922290055E-2</v>
      </c>
      <c r="T7" s="28">
        <f t="shared" ref="T7:T25" si="28">$Z$31*O7</f>
        <v>9.234685459730832E-2</v>
      </c>
      <c r="U7" s="28">
        <f>$Z$32*P7</f>
        <v>3.1819360313008228E-2</v>
      </c>
      <c r="V7" s="9">
        <v>1</v>
      </c>
      <c r="W7" s="14"/>
      <c r="X7" s="14">
        <f>W6</f>
        <v>1500</v>
      </c>
      <c r="Y7" s="15"/>
      <c r="Z7" s="15"/>
      <c r="AA7" s="15"/>
      <c r="AB7" s="15"/>
      <c r="AC7" s="15"/>
      <c r="AD7" s="20">
        <f>$T$28*100*X7/$DF7</f>
        <v>1.1667098781436349</v>
      </c>
      <c r="AE7" s="22"/>
      <c r="AF7" s="22"/>
      <c r="AG7" s="29"/>
      <c r="AH7" s="28">
        <f>$Z$29*AD7</f>
        <v>0.46668395125745399</v>
      </c>
      <c r="AI7" s="29"/>
      <c r="AJ7" s="29"/>
      <c r="AK7" s="29"/>
      <c r="AL7" s="9">
        <v>0</v>
      </c>
      <c r="AM7" s="14">
        <f>1000*($L$28/100)*$D7</f>
        <v>750</v>
      </c>
      <c r="AN7" s="15"/>
      <c r="AO7" s="14"/>
      <c r="AP7" s="14"/>
      <c r="AQ7" s="14"/>
      <c r="AR7" s="14"/>
      <c r="AS7" s="14"/>
      <c r="AT7" s="20">
        <f>$T$28*100*AM7/$DF7</f>
        <v>0.58335493907181746</v>
      </c>
      <c r="AU7" s="21"/>
      <c r="AV7" s="21"/>
      <c r="AW7" s="27"/>
      <c r="AX7" s="28">
        <f>$Z$29*AT7</f>
        <v>0.23334197562872699</v>
      </c>
      <c r="AY7" s="27"/>
      <c r="AZ7" s="27"/>
      <c r="BA7" s="27"/>
      <c r="BB7" s="9"/>
      <c r="BC7" s="14"/>
      <c r="BD7" s="15"/>
      <c r="BE7" s="14"/>
      <c r="BF7" s="14"/>
      <c r="BG7" s="14"/>
      <c r="BH7" s="14"/>
      <c r="BI7" s="14"/>
      <c r="BJ7" s="20"/>
      <c r="BK7" s="21"/>
      <c r="BL7" s="21"/>
      <c r="BM7" s="27"/>
      <c r="BN7" s="28"/>
      <c r="BO7" s="27"/>
      <c r="BP7" s="29"/>
      <c r="BQ7" s="29"/>
      <c r="BR7" s="9"/>
      <c r="BS7" s="14"/>
      <c r="BT7" s="15"/>
      <c r="BU7" s="14"/>
      <c r="BV7" s="14"/>
      <c r="BW7" s="14"/>
      <c r="BX7" s="14"/>
      <c r="BY7" s="14"/>
      <c r="BZ7" s="20"/>
      <c r="CA7" s="21"/>
      <c r="CB7" s="21"/>
      <c r="CC7" s="27"/>
      <c r="CD7" s="28"/>
      <c r="CE7" s="27"/>
      <c r="CF7" s="29"/>
      <c r="CG7" s="29"/>
      <c r="CH7" s="9"/>
      <c r="CI7" s="14"/>
      <c r="CJ7" s="15"/>
      <c r="CK7" s="14"/>
      <c r="CL7" s="14"/>
      <c r="CM7" s="14"/>
      <c r="CN7" s="14"/>
      <c r="CO7" s="14"/>
      <c r="CP7" s="20"/>
      <c r="CQ7" s="21"/>
      <c r="CR7" s="21"/>
      <c r="CS7" s="27"/>
      <c r="CT7" s="28"/>
      <c r="CU7" s="27"/>
      <c r="CV7" s="29"/>
      <c r="CW7" s="29"/>
      <c r="CY7" s="4">
        <f t="shared" si="6"/>
        <v>3300</v>
      </c>
      <c r="CZ7" s="2">
        <f t="shared" si="7"/>
        <v>2.0604803544912436</v>
      </c>
      <c r="DA7" s="2">
        <f t="shared" si="8"/>
        <v>6.4964527305725134E-2</v>
      </c>
      <c r="DB7" s="2">
        <f t="shared" si="9"/>
        <v>0.91514248002451271</v>
      </c>
      <c r="DC7" s="37">
        <f t="shared" si="10"/>
        <v>-1.1453378744667309</v>
      </c>
      <c r="DD7" s="4"/>
      <c r="DE7" s="3">
        <v>81554</v>
      </c>
      <c r="DF7" s="3">
        <f>DE7+CY7</f>
        <v>84854</v>
      </c>
      <c r="DG7" s="4"/>
      <c r="DH7" s="3">
        <v>3214.3961156297119</v>
      </c>
      <c r="DI7" s="3">
        <f t="shared" si="0"/>
        <v>39414.328121609135</v>
      </c>
      <c r="DJ7" s="3">
        <f t="shared" si="11"/>
        <v>3244.0841073841079</v>
      </c>
      <c r="DK7" s="3">
        <f t="shared" si="1"/>
        <v>38231.363369836523</v>
      </c>
      <c r="DL7" s="1">
        <f t="shared" si="2"/>
        <v>0.92359468735172534</v>
      </c>
      <c r="DM7" s="1">
        <f t="shared" si="2"/>
        <v>-3.0013571412981777</v>
      </c>
      <c r="DO7" s="3">
        <f t="shared" si="12"/>
        <v>29.68799175439608</v>
      </c>
      <c r="DP7" s="3">
        <f t="shared" si="13"/>
        <v>27.580487848633769</v>
      </c>
      <c r="DQ7" s="3">
        <f t="shared" si="14"/>
        <v>1.0474294411638325</v>
      </c>
      <c r="DR7" s="3">
        <f t="shared" si="15"/>
        <v>66.843715715822171</v>
      </c>
      <c r="DS7" s="4">
        <f t="shared" si="16"/>
        <v>1.0600744645984059</v>
      </c>
      <c r="DT7" s="3">
        <f t="shared" si="17"/>
        <v>-38.21579842602457</v>
      </c>
      <c r="DU7" s="3">
        <f t="shared" si="18"/>
        <v>67.903790180420572</v>
      </c>
      <c r="DW7" s="2">
        <f t="shared" si="19"/>
        <v>0.8501779527187876</v>
      </c>
      <c r="DX7" s="2">
        <f t="shared" si="3"/>
        <v>3.2287370070945391E-2</v>
      </c>
      <c r="DY7" s="2">
        <f t="shared" si="20"/>
        <v>-1.1780150317015106</v>
      </c>
      <c r="DZ7" s="2">
        <f t="shared" si="4"/>
        <v>3.2677157234779743E-2</v>
      </c>
      <c r="EA7" s="2">
        <f t="shared" si="5"/>
        <v>3.2677157234779708E-2</v>
      </c>
      <c r="EB7" s="2"/>
      <c r="EC7" s="2"/>
      <c r="ED7" s="3">
        <f t="shared" si="21"/>
        <v>3176.1803172036871</v>
      </c>
      <c r="EE7" s="3">
        <f t="shared" si="22"/>
        <v>67.903790180420856</v>
      </c>
      <c r="EF7" s="3">
        <f t="shared" si="23"/>
        <v>38945.733099586621</v>
      </c>
      <c r="EG7" s="3">
        <f t="shared" si="24"/>
        <v>20576.906115279049</v>
      </c>
      <c r="EH7" s="70">
        <f t="shared" si="25"/>
        <v>-1.1888951159504946</v>
      </c>
      <c r="EI7" s="1">
        <f t="shared" si="26"/>
        <v>52.83481520982707</v>
      </c>
    </row>
    <row r="8" spans="1:139" x14ac:dyDescent="0.25">
      <c r="A8">
        <v>2018</v>
      </c>
      <c r="B8">
        <v>3</v>
      </c>
      <c r="D8" s="55">
        <v>0.5</v>
      </c>
      <c r="E8" s="1"/>
      <c r="F8" s="10">
        <v>3</v>
      </c>
      <c r="G8" s="15"/>
      <c r="H8" s="14"/>
      <c r="I8" s="14">
        <f>I7</f>
        <v>600</v>
      </c>
      <c r="J8" s="14">
        <f t="shared" ref="J8:J25" si="29">J7</f>
        <v>900</v>
      </c>
      <c r="K8" s="14">
        <f>I8*$L$31/100</f>
        <v>110.25</v>
      </c>
      <c r="L8" s="14">
        <f t="shared" ref="L8:L25" si="30">I8-K8</f>
        <v>489.75</v>
      </c>
      <c r="M8" s="14">
        <f>J8*$L$35/100</f>
        <v>450</v>
      </c>
      <c r="N8" s="21"/>
      <c r="O8" s="20">
        <f>$T$30*100*L8/$DF8</f>
        <v>0.23067955677496085</v>
      </c>
      <c r="P8" s="20">
        <f>$T$34*100*M8/$DF8</f>
        <v>7.9483767648340267E-2</v>
      </c>
      <c r="Q8" s="28">
        <f>$T$38*100*K8/$DF8</f>
        <v>6.4911743579477876E-2</v>
      </c>
      <c r="R8" s="28"/>
      <c r="S8" s="28">
        <f t="shared" si="27"/>
        <v>2.5964697431791153E-2</v>
      </c>
      <c r="T8" s="28">
        <f t="shared" si="28"/>
        <v>9.2271822709984352E-2</v>
      </c>
      <c r="U8" s="28">
        <f t="shared" ref="U8:U25" si="31">$Z$32*P8</f>
        <v>3.1793507059336111E-2</v>
      </c>
      <c r="V8" s="9">
        <v>2</v>
      </c>
      <c r="W8" s="14"/>
      <c r="X8" s="15"/>
      <c r="Y8" s="14">
        <f>X7*$L$29/100</f>
        <v>600</v>
      </c>
      <c r="Z8" s="14">
        <f>X7*(1-$L$29/100)</f>
        <v>900</v>
      </c>
      <c r="AA8" s="14">
        <f>Y8*$L$31/100</f>
        <v>110.25</v>
      </c>
      <c r="AB8" s="14">
        <f>Y8-AA8</f>
        <v>489.75</v>
      </c>
      <c r="AC8" s="14">
        <f>Z8*$L$35/100</f>
        <v>450</v>
      </c>
      <c r="AD8" s="21"/>
      <c r="AE8" s="20">
        <f>$T$30*100*AB8/$DF8</f>
        <v>0.23067955677496085</v>
      </c>
      <c r="AF8" s="20">
        <f>$T$34*100*AC8/$DF8</f>
        <v>7.9483767648340267E-2</v>
      </c>
      <c r="AG8" s="28">
        <f>$T$38*100*AA8/$DF8</f>
        <v>6.4911743579477876E-2</v>
      </c>
      <c r="AH8" s="28"/>
      <c r="AI8" s="28">
        <f t="shared" ref="AI8:AI25" si="32">$Z$30*AG8</f>
        <v>2.5964697431791153E-2</v>
      </c>
      <c r="AJ8" s="28">
        <f t="shared" ref="AJ8:AJ25" si="33">$Z$31*AE8</f>
        <v>9.2271822709984352E-2</v>
      </c>
      <c r="AK8" s="28">
        <f t="shared" ref="AK8:AK25" si="34">$Z$32*AF8</f>
        <v>3.1793507059336111E-2</v>
      </c>
      <c r="AL8" s="9">
        <v>1</v>
      </c>
      <c r="AM8" s="14"/>
      <c r="AN8" s="14">
        <f>AM7</f>
        <v>750</v>
      </c>
      <c r="AO8" s="15"/>
      <c r="AP8" s="15"/>
      <c r="AQ8" s="15"/>
      <c r="AR8" s="15"/>
      <c r="AS8" s="15"/>
      <c r="AT8" s="20">
        <f>$T$28*100*AN8/$DF8</f>
        <v>0.5828809627544953</v>
      </c>
      <c r="AU8" s="22"/>
      <c r="AV8" s="22"/>
      <c r="AW8" s="29"/>
      <c r="AX8" s="28">
        <f>$Z$29*AT8</f>
        <v>0.23315238510179814</v>
      </c>
      <c r="AY8" s="29"/>
      <c r="AZ8" s="29"/>
      <c r="BA8" s="29"/>
      <c r="BB8" s="9">
        <v>0</v>
      </c>
      <c r="BC8" s="14">
        <f>1000*($L$28/100)*$D8</f>
        <v>500</v>
      </c>
      <c r="BD8" s="15"/>
      <c r="BE8" s="14"/>
      <c r="BF8" s="14"/>
      <c r="BG8" s="14"/>
      <c r="BH8" s="14"/>
      <c r="BI8" s="14"/>
      <c r="BJ8" s="20">
        <f>$T$28*100*BC8/$DF8</f>
        <v>0.38858730850299683</v>
      </c>
      <c r="BK8" s="21"/>
      <c r="BL8" s="21"/>
      <c r="BM8" s="27"/>
      <c r="BN8" s="28">
        <f>$Z$29*BJ8</f>
        <v>0.15543492340119874</v>
      </c>
      <c r="BO8" s="27"/>
      <c r="BP8" s="27"/>
      <c r="BQ8" s="27"/>
      <c r="BR8" s="9"/>
      <c r="BS8" s="14"/>
      <c r="BT8" s="15"/>
      <c r="BU8" s="14"/>
      <c r="BV8" s="14"/>
      <c r="BW8" s="14"/>
      <c r="BX8" s="14"/>
      <c r="BY8" s="14"/>
      <c r="BZ8" s="20"/>
      <c r="CA8" s="21"/>
      <c r="CB8" s="21"/>
      <c r="CC8" s="27"/>
      <c r="CD8" s="28"/>
      <c r="CE8" s="27"/>
      <c r="CF8" s="28"/>
      <c r="CG8" s="27"/>
      <c r="CH8" s="9"/>
      <c r="CI8" s="14"/>
      <c r="CJ8" s="15"/>
      <c r="CK8" s="14"/>
      <c r="CL8" s="14"/>
      <c r="CM8" s="14"/>
      <c r="CN8" s="14"/>
      <c r="CO8" s="14"/>
      <c r="CP8" s="20"/>
      <c r="CQ8" s="21"/>
      <c r="CR8" s="21"/>
      <c r="CS8" s="27"/>
      <c r="CT8" s="28"/>
      <c r="CU8" s="27"/>
      <c r="CV8" s="28"/>
      <c r="CW8" s="27"/>
      <c r="CX8" s="4"/>
      <c r="CY8" s="4">
        <f t="shared" si="6"/>
        <v>3350</v>
      </c>
      <c r="CZ8" s="2">
        <f t="shared" si="7"/>
        <v>1.5917949201040944</v>
      </c>
      <c r="DA8" s="2">
        <f>Q8+AG8+AW8+BM8+CC8+CS8</f>
        <v>0.12982348715895575</v>
      </c>
      <c r="DB8" s="2">
        <f t="shared" si="9"/>
        <v>0.81847085006417575</v>
      </c>
      <c r="DC8" s="37">
        <f t="shared" si="10"/>
        <v>-0.77332407003991865</v>
      </c>
      <c r="DD8" s="4"/>
      <c r="DE8" s="3">
        <v>81573</v>
      </c>
      <c r="DF8" s="3">
        <f>DE8+CY8</f>
        <v>84923</v>
      </c>
      <c r="DG8" s="4"/>
      <c r="DH8" s="3">
        <v>3308.7167281276638</v>
      </c>
      <c r="DI8" s="3">
        <f t="shared" si="0"/>
        <v>40561.420177358486</v>
      </c>
      <c r="DJ8" s="3">
        <f t="shared" si="11"/>
        <v>3336.0210882872889</v>
      </c>
      <c r="DK8" s="3">
        <f t="shared" si="1"/>
        <v>39282.892600205938</v>
      </c>
      <c r="DL8" s="1">
        <f t="shared" si="2"/>
        <v>0.82522507676492385</v>
      </c>
      <c r="DM8" s="1">
        <f t="shared" si="2"/>
        <v>-3.152077938992448</v>
      </c>
      <c r="DO8" s="3">
        <f t="shared" si="12"/>
        <v>27.304360159625048</v>
      </c>
      <c r="DP8" s="3">
        <f t="shared" si="13"/>
        <v>22.973421250452432</v>
      </c>
      <c r="DQ8" s="3">
        <f t="shared" si="14"/>
        <v>2.1524766378588343</v>
      </c>
      <c r="DR8" s="3">
        <f t="shared" si="15"/>
        <v>53.102614216958393</v>
      </c>
      <c r="DS8" s="4">
        <f t="shared" si="16"/>
        <v>2.1784622713138702</v>
      </c>
      <c r="DT8" s="3">
        <f t="shared" si="17"/>
        <v>-27.976716328647129</v>
      </c>
      <c r="DU8" s="3">
        <f t="shared" si="18"/>
        <v>55.281076488272262</v>
      </c>
      <c r="DW8" s="2">
        <f t="shared" si="19"/>
        <v>0.68864736290522</v>
      </c>
      <c r="DX8" s="2">
        <f t="shared" si="3"/>
        <v>6.4522273118001003E-2</v>
      </c>
      <c r="DY8" s="2">
        <f t="shared" si="20"/>
        <v>-0.83862528408087345</v>
      </c>
      <c r="DZ8" s="2">
        <f t="shared" si="4"/>
        <v>6.530121404095475E-2</v>
      </c>
      <c r="EA8" s="2">
        <f t="shared" si="5"/>
        <v>6.5301214040954791E-2</v>
      </c>
      <c r="EB8" s="2"/>
      <c r="EC8" s="2"/>
      <c r="ED8" s="3">
        <f t="shared" si="21"/>
        <v>3280.7400117990169</v>
      </c>
      <c r="EE8" s="3">
        <f t="shared" si="22"/>
        <v>55.281076488271992</v>
      </c>
      <c r="EF8" s="3">
        <f t="shared" si="23"/>
        <v>40218.454780368709</v>
      </c>
      <c r="EG8" s="3">
        <f t="shared" si="24"/>
        <v>16501.813877096116</v>
      </c>
      <c r="EH8" s="70">
        <f t="shared" si="25"/>
        <v>-0.8455458302252028</v>
      </c>
      <c r="EI8" s="1">
        <f t="shared" si="26"/>
        <v>41.030452231971189</v>
      </c>
    </row>
    <row r="9" spans="1:139" x14ac:dyDescent="0.25">
      <c r="A9">
        <v>2019</v>
      </c>
      <c r="B9">
        <v>4</v>
      </c>
      <c r="D9" s="55">
        <v>0.5</v>
      </c>
      <c r="E9" s="1"/>
      <c r="F9" s="10">
        <v>4</v>
      </c>
      <c r="G9" s="15"/>
      <c r="H9" s="14"/>
      <c r="I9" s="14">
        <f t="shared" ref="I9:I25" si="35">I8</f>
        <v>600</v>
      </c>
      <c r="J9" s="14">
        <f t="shared" si="29"/>
        <v>900</v>
      </c>
      <c r="K9" s="14">
        <f>I9*$L$31/100</f>
        <v>110.25</v>
      </c>
      <c r="L9" s="14">
        <f t="shared" si="30"/>
        <v>489.75</v>
      </c>
      <c r="M9" s="14">
        <f>J9*$L$35/100</f>
        <v>450</v>
      </c>
      <c r="N9" s="21"/>
      <c r="O9" s="20">
        <f>$T$30*100*L9/$DF9</f>
        <v>0.23004297893327696</v>
      </c>
      <c r="P9" s="20">
        <f>$T$34*100*M9/$DF9</f>
        <v>7.9264426125554857E-2</v>
      </c>
      <c r="Q9" s="28">
        <f>$T$38*100*K9/$DF9</f>
        <v>6.4732614669203131E-2</v>
      </c>
      <c r="R9" s="28"/>
      <c r="S9" s="28">
        <f t="shared" si="27"/>
        <v>2.5893045867681253E-2</v>
      </c>
      <c r="T9" s="28">
        <f t="shared" si="28"/>
        <v>9.2017191573310786E-2</v>
      </c>
      <c r="U9" s="28">
        <f t="shared" si="31"/>
        <v>3.1705770450221944E-2</v>
      </c>
      <c r="V9" s="10">
        <v>3</v>
      </c>
      <c r="W9" s="15"/>
      <c r="X9" s="14"/>
      <c r="Y9" s="14">
        <f>Y8</f>
        <v>600</v>
      </c>
      <c r="Z9" s="14">
        <f t="shared" ref="Z9:Z25" si="36">Z8</f>
        <v>900</v>
      </c>
      <c r="AA9" s="14">
        <f>Y9*$L$31/100</f>
        <v>110.25</v>
      </c>
      <c r="AB9" s="14">
        <f t="shared" ref="AB9:AB25" si="37">Y9-AA9</f>
        <v>489.75</v>
      </c>
      <c r="AC9" s="14">
        <f>Z9*$L$35/100</f>
        <v>450</v>
      </c>
      <c r="AD9" s="21"/>
      <c r="AE9" s="20">
        <f>$T$30*100*AB9/$DF9</f>
        <v>0.23004297893327696</v>
      </c>
      <c r="AF9" s="20">
        <f>$T$34*100*AC9/$DF9</f>
        <v>7.9264426125554857E-2</v>
      </c>
      <c r="AG9" s="28">
        <f>$T$38*100*AA9/$DF9</f>
        <v>6.4732614669203131E-2</v>
      </c>
      <c r="AH9" s="28"/>
      <c r="AI9" s="28">
        <f t="shared" si="32"/>
        <v>2.5893045867681253E-2</v>
      </c>
      <c r="AJ9" s="28">
        <f t="shared" si="33"/>
        <v>9.2017191573310786E-2</v>
      </c>
      <c r="AK9" s="28">
        <f t="shared" si="34"/>
        <v>3.1705770450221944E-2</v>
      </c>
      <c r="AL9" s="9">
        <v>2</v>
      </c>
      <c r="AM9" s="14"/>
      <c r="AN9" s="15"/>
      <c r="AO9" s="14">
        <f>AN8*$L$29/100</f>
        <v>300</v>
      </c>
      <c r="AP9" s="14">
        <f>AN8*(1-$L$29/100)</f>
        <v>450</v>
      </c>
      <c r="AQ9" s="14">
        <f>AO9*$L$31/100</f>
        <v>55.125</v>
      </c>
      <c r="AR9" s="14">
        <f>AO9-AQ9</f>
        <v>244.875</v>
      </c>
      <c r="AS9" s="14">
        <f>AP9*$L$35/100</f>
        <v>225</v>
      </c>
      <c r="AT9" s="21"/>
      <c r="AU9" s="20">
        <f>$T$30*100*AR9/$DF9</f>
        <v>0.11502148946663848</v>
      </c>
      <c r="AV9" s="20">
        <f>$T$34*100*AS9/$DF9</f>
        <v>3.9632213062777429E-2</v>
      </c>
      <c r="AW9" s="28">
        <f>$T$38*100*AQ9/$DF9</f>
        <v>3.2366307334601566E-2</v>
      </c>
      <c r="AX9" s="28"/>
      <c r="AY9" s="28">
        <f t="shared" ref="AY9:AY25" si="38">$Z$30*AW9</f>
        <v>1.2946522933840627E-2</v>
      </c>
      <c r="AZ9" s="28">
        <f t="shared" ref="AZ9:AZ25" si="39">$Z$31*AU9</f>
        <v>4.6008595786655393E-2</v>
      </c>
      <c r="BA9" s="28">
        <f t="shared" ref="BA9:BA25" si="40">$Z$32*AV9</f>
        <v>1.5852885225110972E-2</v>
      </c>
      <c r="BB9" s="9">
        <v>1</v>
      </c>
      <c r="BC9" s="14"/>
      <c r="BD9" s="14">
        <f>BC8</f>
        <v>500</v>
      </c>
      <c r="BE9" s="15"/>
      <c r="BF9" s="15"/>
      <c r="BG9" s="15"/>
      <c r="BH9" s="15"/>
      <c r="BI9" s="15"/>
      <c r="BJ9" s="20">
        <f>$T$28*100*BD9/$DF9</f>
        <v>0.38751497216937925</v>
      </c>
      <c r="BK9" s="22"/>
      <c r="BL9" s="22"/>
      <c r="BM9" s="29"/>
      <c r="BN9" s="28">
        <f>$Z$29*BJ9</f>
        <v>0.15500598886775172</v>
      </c>
      <c r="BO9" s="29"/>
      <c r="BP9" s="29"/>
      <c r="BQ9" s="29"/>
      <c r="BR9" s="9">
        <v>0</v>
      </c>
      <c r="BS9" s="14">
        <f>1000*($L$28/100)*$D9</f>
        <v>500</v>
      </c>
      <c r="BT9" s="15"/>
      <c r="BU9" s="14"/>
      <c r="BV9" s="14"/>
      <c r="BW9" s="14"/>
      <c r="BX9" s="14"/>
      <c r="BY9" s="14"/>
      <c r="BZ9" s="20">
        <f>$T$28*100*BS9/$DF9</f>
        <v>0.38751497216937925</v>
      </c>
      <c r="CA9" s="21"/>
      <c r="CB9" s="21"/>
      <c r="CC9" s="27"/>
      <c r="CD9" s="28">
        <f>$Z$29*BZ9</f>
        <v>0.15500598886775172</v>
      </c>
      <c r="CE9" s="27"/>
      <c r="CF9" s="27"/>
      <c r="CG9" s="27"/>
      <c r="CH9" s="9"/>
      <c r="CI9" s="14"/>
      <c r="CJ9" s="15"/>
      <c r="CK9" s="14"/>
      <c r="CL9" s="14"/>
      <c r="CM9" s="14"/>
      <c r="CN9" s="14"/>
      <c r="CO9" s="14"/>
      <c r="CP9" s="20"/>
      <c r="CQ9" s="21"/>
      <c r="CR9" s="21"/>
      <c r="CS9" s="27"/>
      <c r="CT9" s="28"/>
      <c r="CU9" s="27"/>
      <c r="CV9" s="28"/>
      <c r="CW9" s="27"/>
      <c r="CX9" s="4"/>
      <c r="CY9" s="4">
        <f t="shared" si="6"/>
        <v>3625</v>
      </c>
      <c r="CZ9" s="2">
        <f t="shared" si="7"/>
        <v>1.548298456985838</v>
      </c>
      <c r="DA9" s="2">
        <f t="shared" si="8"/>
        <v>0.16183153667300781</v>
      </c>
      <c r="DB9" s="2">
        <f t="shared" si="9"/>
        <v>0.84588353413654627</v>
      </c>
      <c r="DC9" s="37">
        <f t="shared" si="10"/>
        <v>-0.70241492284929175</v>
      </c>
      <c r="DD9" s="4"/>
      <c r="DE9" s="3">
        <v>81533</v>
      </c>
      <c r="DF9" s="3">
        <f>DE9+CY9</f>
        <v>85158</v>
      </c>
      <c r="DG9" s="4"/>
      <c r="DH9" s="3">
        <v>3403.3708294205617</v>
      </c>
      <c r="DI9" s="3">
        <f t="shared" si="0"/>
        <v>41742.249511493035</v>
      </c>
      <c r="DJ9" s="3">
        <f t="shared" si="11"/>
        <v>3432.4049779539573</v>
      </c>
      <c r="DK9" s="3">
        <f t="shared" si="1"/>
        <v>40306.31271229899</v>
      </c>
      <c r="DL9" s="1">
        <f t="shared" si="2"/>
        <v>0.85309976457483838</v>
      </c>
      <c r="DM9" s="1">
        <f t="shared" si="2"/>
        <v>-3.4400081835519791</v>
      </c>
      <c r="DO9" s="3">
        <f t="shared" si="12"/>
        <v>29.034148533395637</v>
      </c>
      <c r="DP9" s="3">
        <f t="shared" si="13"/>
        <v>23.47943481273197</v>
      </c>
      <c r="DQ9" s="3">
        <f t="shared" si="14"/>
        <v>2.7606927191698611</v>
      </c>
      <c r="DR9" s="3">
        <f t="shared" si="15"/>
        <v>53.143873311166217</v>
      </c>
      <c r="DS9" s="4">
        <f t="shared" si="16"/>
        <v>2.7940210014938431</v>
      </c>
      <c r="DT9" s="3">
        <f t="shared" si="17"/>
        <v>-26.903745779264387</v>
      </c>
      <c r="DU9" s="3">
        <f t="shared" si="18"/>
        <v>55.937894312660063</v>
      </c>
      <c r="DW9" s="2">
        <f t="shared" si="19"/>
        <v>0.6840519974635384</v>
      </c>
      <c r="DX9" s="2">
        <f t="shared" si="3"/>
        <v>8.0430273726484883E-2</v>
      </c>
      <c r="DY9" s="2">
        <f t="shared" si="20"/>
        <v>-0.78381618579581469</v>
      </c>
      <c r="DZ9" s="2">
        <f t="shared" si="4"/>
        <v>8.1401262946522931E-2</v>
      </c>
      <c r="EA9" s="2">
        <f t="shared" si="5"/>
        <v>8.1401262946522945E-2</v>
      </c>
      <c r="EB9" s="2"/>
      <c r="EC9" s="2"/>
      <c r="ED9" s="3">
        <f t="shared" si="21"/>
        <v>3376.4670836412974</v>
      </c>
      <c r="EE9" s="3">
        <f t="shared" si="22"/>
        <v>55.937894312659864</v>
      </c>
      <c r="EF9" s="3">
        <f t="shared" si="23"/>
        <v>41412.275810301318</v>
      </c>
      <c r="EG9" s="3">
        <f t="shared" si="24"/>
        <v>15431.143258664792</v>
      </c>
      <c r="EH9" s="70">
        <f t="shared" si="25"/>
        <v>-0.7905029198315372</v>
      </c>
      <c r="EI9" s="1">
        <f t="shared" si="26"/>
        <v>37.262244000669696</v>
      </c>
    </row>
    <row r="10" spans="1:139" x14ac:dyDescent="0.25">
      <c r="A10">
        <v>2020</v>
      </c>
      <c r="B10">
        <v>5</v>
      </c>
      <c r="D10" s="55">
        <v>0.5</v>
      </c>
      <c r="E10" s="1"/>
      <c r="F10" s="10">
        <v>5</v>
      </c>
      <c r="G10" s="15"/>
      <c r="H10" s="14"/>
      <c r="I10" s="14">
        <f t="shared" si="35"/>
        <v>600</v>
      </c>
      <c r="J10" s="14">
        <f t="shared" si="29"/>
        <v>900</v>
      </c>
      <c r="K10" s="14">
        <f>I10*$L$31/100</f>
        <v>110.25</v>
      </c>
      <c r="L10" s="14">
        <f t="shared" si="30"/>
        <v>489.75</v>
      </c>
      <c r="M10" s="14">
        <f>J10*$L$35/100</f>
        <v>450</v>
      </c>
      <c r="N10" s="21"/>
      <c r="O10" s="20">
        <f>$T$30*100*L10/$DF10</f>
        <v>0.22979741697849829</v>
      </c>
      <c r="P10" s="20">
        <f>$T$34*100*M10/$DF10</f>
        <v>7.9179814425975673E-2</v>
      </c>
      <c r="Q10" s="28">
        <f>$T$38*100*K10/$DF10</f>
        <v>6.4663515114546793E-2</v>
      </c>
      <c r="R10" s="28"/>
      <c r="S10" s="28">
        <f t="shared" si="27"/>
        <v>2.5865406045818717E-2</v>
      </c>
      <c r="T10" s="28">
        <f t="shared" si="28"/>
        <v>9.1918966791399326E-2</v>
      </c>
      <c r="U10" s="28">
        <f t="shared" si="31"/>
        <v>3.1671925770390269E-2</v>
      </c>
      <c r="V10" s="10">
        <v>4</v>
      </c>
      <c r="W10" s="15"/>
      <c r="X10" s="14"/>
      <c r="Y10" s="14">
        <f t="shared" ref="Y10:Y25" si="41">Y9</f>
        <v>600</v>
      </c>
      <c r="Z10" s="14">
        <f t="shared" si="36"/>
        <v>900</v>
      </c>
      <c r="AA10" s="14">
        <f>Y10*$L$31/100</f>
        <v>110.25</v>
      </c>
      <c r="AB10" s="14">
        <f t="shared" si="37"/>
        <v>489.75</v>
      </c>
      <c r="AC10" s="14">
        <f>Z10*$L$35/100</f>
        <v>450</v>
      </c>
      <c r="AD10" s="21"/>
      <c r="AE10" s="20">
        <f>$T$30*100*AB10/$DF10</f>
        <v>0.22979741697849829</v>
      </c>
      <c r="AF10" s="20">
        <f>$T$34*100*AC10/$DF10</f>
        <v>7.9179814425975673E-2</v>
      </c>
      <c r="AG10" s="28">
        <f>$T$38*100*AA10/$DF10</f>
        <v>6.4663515114546793E-2</v>
      </c>
      <c r="AH10" s="28"/>
      <c r="AI10" s="28">
        <f t="shared" si="32"/>
        <v>2.5865406045818717E-2</v>
      </c>
      <c r="AJ10" s="28">
        <f t="shared" si="33"/>
        <v>9.1918966791399326E-2</v>
      </c>
      <c r="AK10" s="28">
        <f t="shared" si="34"/>
        <v>3.1671925770390269E-2</v>
      </c>
      <c r="AL10" s="10">
        <v>3</v>
      </c>
      <c r="AM10" s="15"/>
      <c r="AN10" s="14"/>
      <c r="AO10" s="14">
        <f>AO9</f>
        <v>300</v>
      </c>
      <c r="AP10" s="14">
        <f t="shared" ref="AP10:AP25" si="42">AP9</f>
        <v>450</v>
      </c>
      <c r="AQ10" s="14">
        <f>AO10*$L$31/100</f>
        <v>55.125</v>
      </c>
      <c r="AR10" s="14">
        <f t="shared" ref="AR10:AR25" si="43">AO10-AQ10</f>
        <v>244.875</v>
      </c>
      <c r="AS10" s="14">
        <f>AP10*$L$35/100</f>
        <v>225</v>
      </c>
      <c r="AT10" s="21"/>
      <c r="AU10" s="20">
        <f>$T$30*100*AR10/$DF10</f>
        <v>0.11489870848924914</v>
      </c>
      <c r="AV10" s="20">
        <f>$T$34*100*AS10/$DF10</f>
        <v>3.9589907212987836E-2</v>
      </c>
      <c r="AW10" s="28">
        <f>$T$38*100*AQ10/$DF10</f>
        <v>3.2331757557273397E-2</v>
      </c>
      <c r="AX10" s="28"/>
      <c r="AY10" s="28">
        <f t="shared" si="38"/>
        <v>1.2932703022909359E-2</v>
      </c>
      <c r="AZ10" s="28">
        <f t="shared" si="39"/>
        <v>4.5959483395699663E-2</v>
      </c>
      <c r="BA10" s="28">
        <f t="shared" si="40"/>
        <v>1.5835962885195135E-2</v>
      </c>
      <c r="BB10" s="9">
        <v>2</v>
      </c>
      <c r="BC10" s="14"/>
      <c r="BD10" s="15"/>
      <c r="BE10" s="14">
        <f>BD9*$L$29/100</f>
        <v>200</v>
      </c>
      <c r="BF10" s="14">
        <f>BD9*(1-$L$29/100)</f>
        <v>300</v>
      </c>
      <c r="BG10" s="14">
        <f>BE10*$L$31/100</f>
        <v>36.75</v>
      </c>
      <c r="BH10" s="14">
        <f>BE10-BG10</f>
        <v>163.25</v>
      </c>
      <c r="BI10" s="14">
        <f>BF10*$L$35/100</f>
        <v>150</v>
      </c>
      <c r="BJ10" s="21"/>
      <c r="BK10" s="20">
        <f>$T$30*100*BH10/$DF10</f>
        <v>7.6599138992832758E-2</v>
      </c>
      <c r="BL10" s="20">
        <f>$T$34*100*BI10/$DF10</f>
        <v>2.6393271475325223E-2</v>
      </c>
      <c r="BM10" s="28">
        <f>$T$38*100*BG10/$DF10</f>
        <v>2.1554505038182264E-2</v>
      </c>
      <c r="BN10" s="28"/>
      <c r="BO10" s="28">
        <f t="shared" ref="BO10:BO25" si="44">$Z$30*BM10</f>
        <v>8.6218020152729058E-3</v>
      </c>
      <c r="BP10" s="28">
        <f t="shared" ref="BP10:BP25" si="45">$Z$31*BK10</f>
        <v>3.0639655597133105E-2</v>
      </c>
      <c r="BQ10" s="28">
        <f t="shared" ref="BQ10:BQ25" si="46">$Z$32*BL10</f>
        <v>1.055730859013009E-2</v>
      </c>
      <c r="BR10" s="9">
        <v>1</v>
      </c>
      <c r="BS10" s="14"/>
      <c r="BT10" s="14">
        <f>BS9</f>
        <v>500</v>
      </c>
      <c r="BU10" s="15"/>
      <c r="BV10" s="15"/>
      <c r="BW10" s="15"/>
      <c r="BX10" s="15"/>
      <c r="BY10" s="15"/>
      <c r="BZ10" s="20">
        <f>$T$28*100*BT10/$DF10</f>
        <v>0.38710131497143663</v>
      </c>
      <c r="CA10" s="22"/>
      <c r="CB10" s="22"/>
      <c r="CC10" s="29"/>
      <c r="CD10" s="28">
        <f>$Z$29*BZ10</f>
        <v>0.15484052598857467</v>
      </c>
      <c r="CE10" s="29"/>
      <c r="CF10" s="29"/>
      <c r="CG10" s="29"/>
      <c r="CH10" s="9">
        <v>0</v>
      </c>
      <c r="CI10" s="14">
        <f>1000*($L$28/100)*$D10</f>
        <v>500</v>
      </c>
      <c r="CJ10" s="15"/>
      <c r="CK10" s="14"/>
      <c r="CL10" s="14"/>
      <c r="CM10" s="14"/>
      <c r="CN10" s="14"/>
      <c r="CO10" s="14"/>
      <c r="CP10" s="20">
        <f>$T$28*100*CI10/$DF10</f>
        <v>0.38710131497143663</v>
      </c>
      <c r="CQ10" s="21"/>
      <c r="CR10" s="21"/>
      <c r="CS10" s="27"/>
      <c r="CT10" s="28">
        <f>$Z$29*CP10</f>
        <v>0.15484052598857467</v>
      </c>
      <c r="CU10" s="27"/>
      <c r="CV10" s="27"/>
      <c r="CW10" s="27"/>
      <c r="CX10" s="4"/>
      <c r="CY10" s="4">
        <f t="shared" si="6"/>
        <v>3975</v>
      </c>
      <c r="CZ10" s="2">
        <f>SUM(N10:P10)+SUM(AD10:AF10)+SUM(AT10:AV10)+SUM(BJ10:BL10)+SUM(BZ10:CB10)+SUM(CP10:CR10)</f>
        <v>1.6496381189222162</v>
      </c>
      <c r="DA10" s="2">
        <f>Q11+AG11+AW11+BM11+CC11+CS10</f>
        <v>0.24928128755567075</v>
      </c>
      <c r="DB10" s="2">
        <f t="shared" si="9"/>
        <v>0.91635385752325549</v>
      </c>
      <c r="DC10" s="37">
        <f t="shared" si="10"/>
        <v>-0.73328426139896075</v>
      </c>
      <c r="DD10" s="4"/>
      <c r="DE10" s="3">
        <v>81434</v>
      </c>
      <c r="DF10" s="3">
        <f>DE11+CY10</f>
        <v>85249</v>
      </c>
      <c r="DG10" s="4"/>
      <c r="DH10" s="3">
        <v>3500.0857475730068</v>
      </c>
      <c r="DI10" s="3">
        <f t="shared" si="0"/>
        <v>42980.643804467501</v>
      </c>
      <c r="DJ10" s="3">
        <f t="shared" si="11"/>
        <v>3532.455540180747</v>
      </c>
      <c r="DK10" s="3">
        <f t="shared" si="1"/>
        <v>41436.914687336473</v>
      </c>
      <c r="DL10" s="1">
        <f t="shared" si="2"/>
        <v>0.92482855970559275</v>
      </c>
      <c r="DM10" s="1">
        <f t="shared" si="2"/>
        <v>-3.5916844897762368</v>
      </c>
      <c r="DO10" s="3">
        <f t="shared" si="12"/>
        <v>32.369792607740237</v>
      </c>
      <c r="DP10" s="3">
        <f t="shared" si="13"/>
        <v>23.564041954846044</v>
      </c>
      <c r="DQ10" s="3">
        <f t="shared" si="14"/>
        <v>4.3764580744884123</v>
      </c>
      <c r="DR10" s="3">
        <f t="shared" si="15"/>
        <v>58.272733124801285</v>
      </c>
      <c r="DS10" s="4">
        <f t="shared" si="16"/>
        <v>4.4292925784057777</v>
      </c>
      <c r="DT10" s="3">
        <f t="shared" si="17"/>
        <v>-30.33223309546683</v>
      </c>
      <c r="DU10" s="3">
        <f t="shared" si="18"/>
        <v>62.702025703207063</v>
      </c>
      <c r="DW10" s="2">
        <f t="shared" si="19"/>
        <v>0.66707256996758479</v>
      </c>
      <c r="DX10" s="2">
        <f t="shared" si="3"/>
        <v>0.12389279991516836</v>
      </c>
      <c r="DY10" s="2">
        <f t="shared" si="20"/>
        <v>-0.85867274903946311</v>
      </c>
      <c r="DZ10" s="2">
        <f t="shared" si="4"/>
        <v>0.12538848764050239</v>
      </c>
      <c r="EA10" s="2">
        <f t="shared" si="5"/>
        <v>0.12538848764050237</v>
      </c>
      <c r="EB10" s="2"/>
      <c r="EC10" s="2"/>
      <c r="ED10" s="3">
        <f t="shared" si="21"/>
        <v>3469.7535144775397</v>
      </c>
      <c r="EE10" s="3">
        <f t="shared" si="22"/>
        <v>62.702025703207255</v>
      </c>
      <c r="EF10" s="3">
        <f t="shared" si="23"/>
        <v>42608.16752802932</v>
      </c>
      <c r="EG10" s="3">
        <f t="shared" si="24"/>
        <v>15774.094516530127</v>
      </c>
      <c r="EH10" s="70">
        <f t="shared" si="25"/>
        <v>-0.86661399985699106</v>
      </c>
      <c r="EI10" s="1">
        <f t="shared" si="26"/>
        <v>37.021292939090401</v>
      </c>
    </row>
    <row r="11" spans="1:139" x14ac:dyDescent="0.25">
      <c r="A11">
        <v>2021</v>
      </c>
      <c r="B11">
        <v>6</v>
      </c>
      <c r="D11" s="32">
        <v>0</v>
      </c>
      <c r="E11" s="1"/>
      <c r="F11" s="11">
        <v>6</v>
      </c>
      <c r="G11" s="16"/>
      <c r="H11" s="17"/>
      <c r="I11" s="17">
        <f t="shared" si="35"/>
        <v>600</v>
      </c>
      <c r="J11" s="17">
        <f t="shared" si="29"/>
        <v>900</v>
      </c>
      <c r="K11" s="17">
        <f>I11*$L$32/100</f>
        <v>157.5</v>
      </c>
      <c r="L11" s="17">
        <f t="shared" si="30"/>
        <v>442.5</v>
      </c>
      <c r="M11" s="17">
        <f>J11*$L$36/100</f>
        <v>225</v>
      </c>
      <c r="N11" s="23"/>
      <c r="O11" s="24">
        <f>$T$31*100*L11/$DF11</f>
        <v>0.208544430567665</v>
      </c>
      <c r="P11" s="24">
        <f>$T$35*100*M11/$DF11</f>
        <v>3.9764827862478501E-2</v>
      </c>
      <c r="Q11" s="30">
        <f>$T$39*100*K11/$DF11</f>
        <v>0.1085579800645663</v>
      </c>
      <c r="R11" s="31"/>
      <c r="S11" s="30">
        <f t="shared" si="27"/>
        <v>4.3423192025826521E-2</v>
      </c>
      <c r="T11" s="30">
        <f t="shared" si="28"/>
        <v>8.3417772227066006E-2</v>
      </c>
      <c r="U11" s="30">
        <f t="shared" si="31"/>
        <v>1.5905931144991402E-2</v>
      </c>
      <c r="V11" s="10">
        <v>5</v>
      </c>
      <c r="W11" s="15"/>
      <c r="X11" s="14"/>
      <c r="Y11" s="14">
        <f t="shared" si="41"/>
        <v>600</v>
      </c>
      <c r="Z11" s="14">
        <f t="shared" si="36"/>
        <v>900</v>
      </c>
      <c r="AA11" s="14">
        <f>Y11*$L$31/100</f>
        <v>110.25</v>
      </c>
      <c r="AB11" s="14">
        <f t="shared" si="37"/>
        <v>489.75</v>
      </c>
      <c r="AC11" s="14">
        <f>Z11*$L$35/100</f>
        <v>450</v>
      </c>
      <c r="AD11" s="21"/>
      <c r="AE11" s="20">
        <f>$T$30*100*AB11/$DF11</f>
        <v>0.23081273417065296</v>
      </c>
      <c r="AF11" s="20">
        <f>$T$34*100*AC11/$DF11</f>
        <v>7.9529655724957002E-2</v>
      </c>
      <c r="AG11" s="28">
        <f>$T$38*100*AA11/$DF11</f>
        <v>6.4949218842048212E-2</v>
      </c>
      <c r="AH11" s="28"/>
      <c r="AI11" s="28">
        <f t="shared" si="32"/>
        <v>2.5979687536819285E-2</v>
      </c>
      <c r="AJ11" s="28">
        <f t="shared" si="33"/>
        <v>9.2325093668261193E-2</v>
      </c>
      <c r="AK11" s="28">
        <f t="shared" si="34"/>
        <v>3.1811862289982805E-2</v>
      </c>
      <c r="AL11" s="10">
        <v>4</v>
      </c>
      <c r="AM11" s="15"/>
      <c r="AN11" s="14"/>
      <c r="AO11" s="14">
        <f t="shared" ref="AO11:AO25" si="47">AO10</f>
        <v>300</v>
      </c>
      <c r="AP11" s="14">
        <f t="shared" si="42"/>
        <v>450</v>
      </c>
      <c r="AQ11" s="14">
        <f>AO11*$L$31/100</f>
        <v>55.125</v>
      </c>
      <c r="AR11" s="14">
        <f t="shared" si="43"/>
        <v>244.875</v>
      </c>
      <c r="AS11" s="14">
        <f>AP11*$L$35/100</f>
        <v>225</v>
      </c>
      <c r="AT11" s="21"/>
      <c r="AU11" s="20">
        <f>$T$30*100*AR11/$DF11</f>
        <v>0.11540636708532648</v>
      </c>
      <c r="AV11" s="20">
        <f>$T$34*100*AS11/$DF11</f>
        <v>3.9764827862478501E-2</v>
      </c>
      <c r="AW11" s="28">
        <f>$T$38*100*AQ11/$DF11</f>
        <v>3.2474609421024106E-2</v>
      </c>
      <c r="AX11" s="28"/>
      <c r="AY11" s="28">
        <f t="shared" si="38"/>
        <v>1.2989843768409642E-2</v>
      </c>
      <c r="AZ11" s="28">
        <f t="shared" si="39"/>
        <v>4.6162546834130597E-2</v>
      </c>
      <c r="BA11" s="28">
        <f t="shared" si="40"/>
        <v>1.5905931144991402E-2</v>
      </c>
      <c r="BB11" s="10">
        <v>3</v>
      </c>
      <c r="BC11" s="15"/>
      <c r="BD11" s="14"/>
      <c r="BE11" s="14">
        <f>BE10</f>
        <v>200</v>
      </c>
      <c r="BF11" s="14">
        <f t="shared" ref="BF11:BF25" si="48">BF10</f>
        <v>300</v>
      </c>
      <c r="BG11" s="14">
        <f>BE11*$L$31/100</f>
        <v>36.75</v>
      </c>
      <c r="BH11" s="14">
        <f t="shared" ref="BH11:BH25" si="49">BE11-BG11</f>
        <v>163.25</v>
      </c>
      <c r="BI11" s="14">
        <f>BF11*$L$35/100</f>
        <v>150</v>
      </c>
      <c r="BJ11" s="21"/>
      <c r="BK11" s="20">
        <f>$T$30*100*BH11/$DF11</f>
        <v>7.6937578056884323E-2</v>
      </c>
      <c r="BL11" s="20">
        <f>$T$34*100*BI11/$DF11</f>
        <v>2.650988524165233E-2</v>
      </c>
      <c r="BM11" s="28">
        <f>$T$38*100*BG11/$DF11</f>
        <v>2.1649739614016072E-2</v>
      </c>
      <c r="BN11" s="28"/>
      <c r="BO11" s="28">
        <f t="shared" si="44"/>
        <v>8.6598958456064294E-3</v>
      </c>
      <c r="BP11" s="28">
        <f t="shared" si="45"/>
        <v>3.077503122275373E-2</v>
      </c>
      <c r="BQ11" s="28">
        <f t="shared" si="46"/>
        <v>1.0603954096660933E-2</v>
      </c>
      <c r="BR11" s="9">
        <v>2</v>
      </c>
      <c r="BS11" s="14"/>
      <c r="BT11" s="15"/>
      <c r="BU11" s="14">
        <f>BT10*$L$29/100</f>
        <v>200</v>
      </c>
      <c r="BV11" s="14">
        <f>BT10*(1-$L$29/100)</f>
        <v>300</v>
      </c>
      <c r="BW11" s="14">
        <f>BU11*$L$31/100</f>
        <v>36.75</v>
      </c>
      <c r="BX11" s="14">
        <f>BU11-BW11</f>
        <v>163.25</v>
      </c>
      <c r="BY11" s="14">
        <f>BV11*$L$35/100</f>
        <v>150</v>
      </c>
      <c r="BZ11" s="21"/>
      <c r="CA11" s="20">
        <f>$T$30*100*BX11/$DF11</f>
        <v>7.6937578056884323E-2</v>
      </c>
      <c r="CB11" s="20">
        <f>$T$34*100*BY11/$DF11</f>
        <v>2.650988524165233E-2</v>
      </c>
      <c r="CC11" s="28">
        <f>$T$38*100*BW11/$DF11</f>
        <v>2.1649739614016072E-2</v>
      </c>
      <c r="CD11" s="28"/>
      <c r="CE11" s="28">
        <f t="shared" ref="CE11:CE25" si="50">$Z$30*CC11</f>
        <v>8.6598958456064294E-3</v>
      </c>
      <c r="CF11" s="28">
        <f t="shared" ref="CF11:CF25" si="51">$Z$31*CA11</f>
        <v>3.077503122275373E-2</v>
      </c>
      <c r="CG11" s="28">
        <f t="shared" ref="CG11:CG25" si="52">$Z$32*CB11</f>
        <v>1.0603954096660933E-2</v>
      </c>
      <c r="CH11" s="9">
        <v>1</v>
      </c>
      <c r="CI11" s="14"/>
      <c r="CJ11" s="14">
        <f>CI10</f>
        <v>500</v>
      </c>
      <c r="CK11" s="15"/>
      <c r="CL11" s="15"/>
      <c r="CM11" s="15"/>
      <c r="CN11" s="15"/>
      <c r="CO11" s="15"/>
      <c r="CP11" s="20">
        <f>$T$28*100*CJ11/$DF11</f>
        <v>0.38881165021090086</v>
      </c>
      <c r="CQ11" s="22"/>
      <c r="CR11" s="22"/>
      <c r="CS11" s="29"/>
      <c r="CT11" s="28">
        <f>$Z$29*CP11</f>
        <v>0.15552466008436036</v>
      </c>
      <c r="CU11" s="29"/>
      <c r="CV11" s="29"/>
      <c r="CW11" s="29"/>
      <c r="CX11" s="4"/>
      <c r="CY11" s="4">
        <f t="shared" si="6"/>
        <v>3600</v>
      </c>
      <c r="CZ11" s="2">
        <f t="shared" si="7"/>
        <v>1.3095294200815328</v>
      </c>
      <c r="DA11" s="2">
        <f t="shared" si="8"/>
        <v>0.24928128755567075</v>
      </c>
      <c r="DB11" s="2">
        <f t="shared" si="9"/>
        <v>0.87280557061055219</v>
      </c>
      <c r="DC11" s="37">
        <f t="shared" si="10"/>
        <v>-0.43672384947098064</v>
      </c>
      <c r="DD11" s="4"/>
      <c r="DE11" s="3">
        <v>81274</v>
      </c>
      <c r="DF11" s="3">
        <f t="shared" ref="DF11:DF25" si="53">DE11+CY11</f>
        <v>84874</v>
      </c>
      <c r="DG11" s="4"/>
      <c r="DH11" s="3">
        <f>DH10*1.03</f>
        <v>3605.0883200001972</v>
      </c>
      <c r="DI11" s="3">
        <f t="shared" si="0"/>
        <v>44357.215345623415</v>
      </c>
      <c r="DJ11" s="3">
        <f t="shared" si="11"/>
        <v>3636.8307816561719</v>
      </c>
      <c r="DK11" s="3">
        <f t="shared" si="1"/>
        <v>42849.762962228386</v>
      </c>
      <c r="DL11" s="1">
        <f t="shared" si="2"/>
        <v>0.88049054110199698</v>
      </c>
      <c r="DM11" s="1">
        <f t="shared" si="2"/>
        <v>-3.3984378226839418</v>
      </c>
      <c r="DO11" s="3">
        <f t="shared" si="12"/>
        <v>31.742461655974694</v>
      </c>
      <c r="DP11" s="3">
        <f t="shared" si="13"/>
        <v>22.676523057240892</v>
      </c>
      <c r="DQ11" s="3">
        <f t="shared" si="14"/>
        <v>4.5057714835705349</v>
      </c>
      <c r="DR11" s="3">
        <f t="shared" si="15"/>
        <v>47.625369044368746</v>
      </c>
      <c r="DS11" s="4">
        <f t="shared" si="16"/>
        <v>4.5601671151629359</v>
      </c>
      <c r="DT11" s="3">
        <f t="shared" si="17"/>
        <v>-20.44307450355732</v>
      </c>
      <c r="DU11" s="3">
        <f t="shared" si="18"/>
        <v>52.185536159531679</v>
      </c>
      <c r="DW11" s="2">
        <f t="shared" si="19"/>
        <v>0.6235242830548815</v>
      </c>
      <c r="DX11" s="2">
        <f t="shared" si="3"/>
        <v>0.12389279991516836</v>
      </c>
      <c r="DY11" s="2">
        <f t="shared" si="20"/>
        <v>-0.56211233711148301</v>
      </c>
      <c r="DZ11" s="2">
        <f t="shared" si="4"/>
        <v>0.12538848764050239</v>
      </c>
      <c r="EA11" s="2">
        <f t="shared" si="5"/>
        <v>0.12538848764050237</v>
      </c>
      <c r="EB11" s="2"/>
      <c r="EC11" s="2"/>
      <c r="ED11" s="3">
        <f t="shared" si="21"/>
        <v>3584.6452454966397</v>
      </c>
      <c r="EE11" s="3">
        <f t="shared" si="22"/>
        <v>52.185536159532148</v>
      </c>
      <c r="EF11" s="3">
        <f t="shared" si="23"/>
        <v>44105.682573721482</v>
      </c>
      <c r="EG11" s="3">
        <f t="shared" si="24"/>
        <v>14495.982266536706</v>
      </c>
      <c r="EH11" s="70">
        <f t="shared" si="25"/>
        <v>-0.56706168307012472</v>
      </c>
      <c r="EI11" s="1">
        <f t="shared" si="26"/>
        <v>32.86647302715938</v>
      </c>
    </row>
    <row r="12" spans="1:139" x14ac:dyDescent="0.25">
      <c r="A12">
        <v>2022</v>
      </c>
      <c r="B12">
        <v>7</v>
      </c>
      <c r="D12" s="32">
        <v>0</v>
      </c>
      <c r="E12" s="1"/>
      <c r="F12" s="10">
        <v>7</v>
      </c>
      <c r="G12" s="15"/>
      <c r="H12" s="14"/>
      <c r="I12" s="14">
        <f t="shared" si="35"/>
        <v>600</v>
      </c>
      <c r="J12" s="14">
        <f t="shared" si="29"/>
        <v>900</v>
      </c>
      <c r="K12" s="14">
        <f>I12*$L$32/100</f>
        <v>157.5</v>
      </c>
      <c r="L12" s="14">
        <f t="shared" si="30"/>
        <v>442.5</v>
      </c>
      <c r="M12" s="14">
        <f>J12*$L$36/100</f>
        <v>225</v>
      </c>
      <c r="N12" s="21"/>
      <c r="O12" s="20">
        <f>$T$31*100*L12/$DF12</f>
        <v>0.20989718595467644</v>
      </c>
      <c r="P12" s="20">
        <f>$T$35*100*M12/$DF12</f>
        <v>4.0022768508306945E-2</v>
      </c>
      <c r="Q12" s="28">
        <f>$T$39*100*K12/$DF12</f>
        <v>0.10926215802767797</v>
      </c>
      <c r="R12" s="28"/>
      <c r="S12" s="28">
        <f t="shared" si="27"/>
        <v>4.3704863211071192E-2</v>
      </c>
      <c r="T12" s="28">
        <f t="shared" si="28"/>
        <v>8.395887438187058E-2</v>
      </c>
      <c r="U12" s="28">
        <f t="shared" si="31"/>
        <v>1.600910740332278E-2</v>
      </c>
      <c r="V12" s="11">
        <v>6</v>
      </c>
      <c r="W12" s="16"/>
      <c r="X12" s="17"/>
      <c r="Y12" s="17">
        <f t="shared" si="41"/>
        <v>600</v>
      </c>
      <c r="Z12" s="17">
        <f t="shared" si="36"/>
        <v>900</v>
      </c>
      <c r="AA12" s="17">
        <f>Y12*$L$32/100</f>
        <v>157.5</v>
      </c>
      <c r="AB12" s="17">
        <f t="shared" si="37"/>
        <v>442.5</v>
      </c>
      <c r="AC12" s="17">
        <f>Z12*$L$36/100</f>
        <v>225</v>
      </c>
      <c r="AD12" s="23"/>
      <c r="AE12" s="24">
        <f>$T$31*100*AB12/$DF12</f>
        <v>0.20989718595467644</v>
      </c>
      <c r="AF12" s="24">
        <f>$T$35*100*AC12/$DF12</f>
        <v>4.0022768508306945E-2</v>
      </c>
      <c r="AG12" s="30">
        <f>$T$39*100*AA12/$DF12</f>
        <v>0.10926215802767797</v>
      </c>
      <c r="AH12" s="31"/>
      <c r="AI12" s="30">
        <f t="shared" si="32"/>
        <v>4.3704863211071192E-2</v>
      </c>
      <c r="AJ12" s="30">
        <f t="shared" si="33"/>
        <v>8.395887438187058E-2</v>
      </c>
      <c r="AK12" s="30">
        <f t="shared" si="34"/>
        <v>1.600910740332278E-2</v>
      </c>
      <c r="AL12" s="10">
        <v>5</v>
      </c>
      <c r="AM12" s="15"/>
      <c r="AN12" s="14"/>
      <c r="AO12" s="14">
        <f t="shared" si="47"/>
        <v>300</v>
      </c>
      <c r="AP12" s="14">
        <f t="shared" si="42"/>
        <v>450</v>
      </c>
      <c r="AQ12" s="14">
        <f>AO12*$L$31/100</f>
        <v>55.125</v>
      </c>
      <c r="AR12" s="14">
        <f t="shared" si="43"/>
        <v>244.875</v>
      </c>
      <c r="AS12" s="14">
        <f>AP12*$L$35/100</f>
        <v>225</v>
      </c>
      <c r="AT12" s="21"/>
      <c r="AU12" s="20">
        <f>$T$30*100*AR12/$DF12</f>
        <v>0.11615496815966417</v>
      </c>
      <c r="AV12" s="20">
        <f>$T$34*100*AS12/$DF12</f>
        <v>4.0022768508306945E-2</v>
      </c>
      <c r="AW12" s="28">
        <f>$T$38*100*AQ12/$DF12</f>
        <v>3.2685260948450673E-2</v>
      </c>
      <c r="AX12" s="28"/>
      <c r="AY12" s="28">
        <f t="shared" si="38"/>
        <v>1.307410437938027E-2</v>
      </c>
      <c r="AZ12" s="28">
        <f t="shared" si="39"/>
        <v>4.6461987263865669E-2</v>
      </c>
      <c r="BA12" s="28">
        <f t="shared" si="40"/>
        <v>1.600910740332278E-2</v>
      </c>
      <c r="BB12" s="10">
        <v>4</v>
      </c>
      <c r="BC12" s="15"/>
      <c r="BD12" s="14"/>
      <c r="BE12" s="14">
        <f t="shared" ref="BE12:BE25" si="54">BE11</f>
        <v>200</v>
      </c>
      <c r="BF12" s="14">
        <f t="shared" si="48"/>
        <v>300</v>
      </c>
      <c r="BG12" s="14">
        <f>BE12*$L$31/100</f>
        <v>36.75</v>
      </c>
      <c r="BH12" s="14">
        <f t="shared" si="49"/>
        <v>163.25</v>
      </c>
      <c r="BI12" s="14">
        <f>BF12*$L$35/100</f>
        <v>150</v>
      </c>
      <c r="BJ12" s="21"/>
      <c r="BK12" s="20">
        <f>$T$30*100*BH12/$DF12</f>
        <v>7.7436645439776103E-2</v>
      </c>
      <c r="BL12" s="20">
        <f>$T$34*100*BI12/$DF12</f>
        <v>2.6681845672204631E-2</v>
      </c>
      <c r="BM12" s="28">
        <f>$T$38*100*BG12/$DF12</f>
        <v>2.1790173965633784E-2</v>
      </c>
      <c r="BN12" s="28"/>
      <c r="BO12" s="28">
        <f t="shared" si="44"/>
        <v>8.7160695862535144E-3</v>
      </c>
      <c r="BP12" s="28">
        <f t="shared" si="45"/>
        <v>3.0974658175910441E-2</v>
      </c>
      <c r="BQ12" s="28">
        <f t="shared" si="46"/>
        <v>1.0672738268881854E-2</v>
      </c>
      <c r="BR12" s="10">
        <v>3</v>
      </c>
      <c r="BS12" s="15"/>
      <c r="BT12" s="14"/>
      <c r="BU12" s="14">
        <f>BU11</f>
        <v>200</v>
      </c>
      <c r="BV12" s="14">
        <f t="shared" ref="BV12:BV25" si="55">BV11</f>
        <v>300</v>
      </c>
      <c r="BW12" s="14">
        <f>BU12*$L$31/100</f>
        <v>36.75</v>
      </c>
      <c r="BX12" s="14">
        <f t="shared" ref="BX12:BX25" si="56">BU12-BW12</f>
        <v>163.25</v>
      </c>
      <c r="BY12" s="14">
        <f>BV12*$L$35/100</f>
        <v>150</v>
      </c>
      <c r="BZ12" s="21"/>
      <c r="CA12" s="20">
        <f>$T$30*100*BX12/$DF12</f>
        <v>7.7436645439776103E-2</v>
      </c>
      <c r="CB12" s="20">
        <f>$T$34*100*BY12/$DF12</f>
        <v>2.6681845672204631E-2</v>
      </c>
      <c r="CC12" s="28">
        <f>$T$38*100*BW12/$DF12</f>
        <v>2.1790173965633784E-2</v>
      </c>
      <c r="CD12" s="28"/>
      <c r="CE12" s="28">
        <f t="shared" si="50"/>
        <v>8.7160695862535144E-3</v>
      </c>
      <c r="CF12" s="28">
        <f t="shared" si="51"/>
        <v>3.0974658175910441E-2</v>
      </c>
      <c r="CG12" s="28">
        <f t="shared" si="52"/>
        <v>1.0672738268881854E-2</v>
      </c>
      <c r="CH12" s="9">
        <v>2</v>
      </c>
      <c r="CI12" s="14"/>
      <c r="CJ12" s="15"/>
      <c r="CK12" s="14">
        <f>CJ11*$L$29/100</f>
        <v>200</v>
      </c>
      <c r="CL12" s="14">
        <f>CJ11*(1-$L$29/100)</f>
        <v>300</v>
      </c>
      <c r="CM12" s="14">
        <f>CK12*$L$31/100</f>
        <v>36.75</v>
      </c>
      <c r="CN12" s="14">
        <f>CK12-CM12</f>
        <v>163.25</v>
      </c>
      <c r="CO12" s="14">
        <f>CL12*$L$35/100</f>
        <v>150</v>
      </c>
      <c r="CP12" s="21"/>
      <c r="CQ12" s="20">
        <f>$T$30*100*CN12/$DF12</f>
        <v>7.7436645439776103E-2</v>
      </c>
      <c r="CR12" s="20">
        <f>$T$34*100*CO12/$DF12</f>
        <v>2.6681845672204631E-2</v>
      </c>
      <c r="CS12" s="28">
        <f>$T$38*100*CM12/$DF12</f>
        <v>2.1790173965633784E-2</v>
      </c>
      <c r="CT12" s="28"/>
      <c r="CU12" s="28">
        <f t="shared" ref="CU12:CU25" si="57">$Z$30*CS12</f>
        <v>8.7160695862535144E-3</v>
      </c>
      <c r="CV12" s="28">
        <f t="shared" ref="CV12:CV25" si="58">$Z$31*CQ12</f>
        <v>3.0974658175910441E-2</v>
      </c>
      <c r="CW12" s="28">
        <f t="shared" ref="CW12:CW25" si="59">$Z$32*CR12</f>
        <v>1.0672738268881854E-2</v>
      </c>
      <c r="CX12" s="5"/>
      <c r="CY12" s="4">
        <f t="shared" si="6"/>
        <v>3225</v>
      </c>
      <c r="CZ12" s="2">
        <f t="shared" si="7"/>
        <v>0.96837311892988009</v>
      </c>
      <c r="DA12" s="2">
        <f t="shared" si="8"/>
        <v>0.31658009890070793</v>
      </c>
      <c r="DB12" s="2">
        <f t="shared" si="9"/>
        <v>0.83056138603294305</v>
      </c>
      <c r="DC12" s="37">
        <f t="shared" si="10"/>
        <v>-0.13781173289693704</v>
      </c>
      <c r="DD12" s="4"/>
      <c r="DE12" s="3">
        <v>81102</v>
      </c>
      <c r="DF12" s="3">
        <f t="shared" si="53"/>
        <v>84327</v>
      </c>
      <c r="DG12" s="4"/>
      <c r="DH12" s="3">
        <f t="shared" ref="DH12:DH25" si="60">DH11*1.03</f>
        <v>3713.2409696002032</v>
      </c>
      <c r="DI12" s="3">
        <f t="shared" si="0"/>
        <v>45784.82613992507</v>
      </c>
      <c r="DJ12" s="3">
        <f t="shared" si="11"/>
        <v>3744.3400119008329</v>
      </c>
      <c r="DK12" s="3">
        <f t="shared" si="1"/>
        <v>44402.623263021727</v>
      </c>
      <c r="DL12" s="1">
        <f t="shared" si="2"/>
        <v>0.83751748284675021</v>
      </c>
      <c r="DM12" s="1">
        <f t="shared" si="2"/>
        <v>-3.0189103976918652</v>
      </c>
      <c r="DO12" s="3">
        <f t="shared" si="12"/>
        <v>31.099042300629662</v>
      </c>
      <c r="DP12" s="3">
        <f t="shared" si="13"/>
        <v>19.245206987775187</v>
      </c>
      <c r="DQ12" s="3">
        <f t="shared" si="14"/>
        <v>5.8913561504886554</v>
      </c>
      <c r="DR12" s="3">
        <f t="shared" si="15"/>
        <v>36.259182156583549</v>
      </c>
      <c r="DS12" s="4">
        <f t="shared" si="16"/>
        <v>5.9624791623657813</v>
      </c>
      <c r="DT12" s="3">
        <f t="shared" si="17"/>
        <v>-11.122619018319707</v>
      </c>
      <c r="DU12" s="3">
        <f t="shared" si="18"/>
        <v>42.22166131894933</v>
      </c>
      <c r="DW12" s="2">
        <f t="shared" si="19"/>
        <v>0.51398128713223512</v>
      </c>
      <c r="DX12" s="2">
        <f t="shared" si="3"/>
        <v>0.15734030915365185</v>
      </c>
      <c r="DY12" s="2">
        <f t="shared" si="20"/>
        <v>-0.29705152264399315</v>
      </c>
      <c r="DZ12" s="2">
        <f t="shared" si="4"/>
        <v>0.15923978974705608</v>
      </c>
      <c r="EA12" s="2">
        <f t="shared" si="5"/>
        <v>0.1592397897470561</v>
      </c>
      <c r="EB12" s="2"/>
      <c r="EC12" s="2"/>
      <c r="ED12" s="3">
        <f t="shared" si="21"/>
        <v>3702.1183505818835</v>
      </c>
      <c r="EE12" s="3">
        <f t="shared" si="22"/>
        <v>42.221661318949373</v>
      </c>
      <c r="EF12" s="3">
        <f t="shared" si="23"/>
        <v>45647.68255507735</v>
      </c>
      <c r="EG12" s="3">
        <f t="shared" si="24"/>
        <v>13091.988005875774</v>
      </c>
      <c r="EH12" s="70">
        <f t="shared" si="25"/>
        <v>-0.29953938107920575</v>
      </c>
      <c r="EI12" s="1">
        <f t="shared" si="26"/>
        <v>28.680509662411247</v>
      </c>
    </row>
    <row r="13" spans="1:139" x14ac:dyDescent="0.25">
      <c r="A13">
        <v>2023</v>
      </c>
      <c r="B13">
        <v>8</v>
      </c>
      <c r="D13" s="32">
        <v>0</v>
      </c>
      <c r="E13" s="1"/>
      <c r="F13" s="10">
        <v>8</v>
      </c>
      <c r="G13" s="15"/>
      <c r="H13" s="14"/>
      <c r="I13" s="14">
        <f t="shared" si="35"/>
        <v>600</v>
      </c>
      <c r="J13" s="14">
        <f t="shared" si="29"/>
        <v>900</v>
      </c>
      <c r="K13" s="14">
        <f>I13*$L$32/100</f>
        <v>157.5</v>
      </c>
      <c r="L13" s="14">
        <f t="shared" si="30"/>
        <v>442.5</v>
      </c>
      <c r="M13" s="14">
        <f>J13*$L$36/100</f>
        <v>225</v>
      </c>
      <c r="N13" s="21"/>
      <c r="O13" s="20">
        <f>$T$31*100*L13/$DF13</f>
        <v>0.21064031084321577</v>
      </c>
      <c r="P13" s="20">
        <f>$T$35*100*M13/$DF13</f>
        <v>4.0164466050613176E-2</v>
      </c>
      <c r="Q13" s="28">
        <f>$T$39*100*K13/$DF13</f>
        <v>0.10964899231817397</v>
      </c>
      <c r="R13" s="28"/>
      <c r="S13" s="28">
        <f t="shared" si="27"/>
        <v>4.3859596927269595E-2</v>
      </c>
      <c r="T13" s="28">
        <f t="shared" si="28"/>
        <v>8.4256124337286312E-2</v>
      </c>
      <c r="U13" s="28">
        <f t="shared" si="31"/>
        <v>1.6065786420245271E-2</v>
      </c>
      <c r="V13" s="10">
        <v>7</v>
      </c>
      <c r="W13" s="15"/>
      <c r="X13" s="14"/>
      <c r="Y13" s="14">
        <f t="shared" si="41"/>
        <v>600</v>
      </c>
      <c r="Z13" s="14">
        <f t="shared" si="36"/>
        <v>900</v>
      </c>
      <c r="AA13" s="14">
        <f>Y13*$L$32/100</f>
        <v>157.5</v>
      </c>
      <c r="AB13" s="14">
        <f t="shared" si="37"/>
        <v>442.5</v>
      </c>
      <c r="AC13" s="14">
        <f>Z13*$L$36/100</f>
        <v>225</v>
      </c>
      <c r="AD13" s="21"/>
      <c r="AE13" s="20">
        <f>$T$31*100*AB13/$DF13</f>
        <v>0.21064031084321577</v>
      </c>
      <c r="AF13" s="20">
        <f>$T$35*100*AC13/$DF13</f>
        <v>4.0164466050613176E-2</v>
      </c>
      <c r="AG13" s="28">
        <f>$T$39*100*AA13/$DF13</f>
        <v>0.10964899231817397</v>
      </c>
      <c r="AH13" s="28"/>
      <c r="AI13" s="28">
        <f t="shared" si="32"/>
        <v>4.3859596927269595E-2</v>
      </c>
      <c r="AJ13" s="28">
        <f t="shared" si="33"/>
        <v>8.4256124337286312E-2</v>
      </c>
      <c r="AK13" s="28">
        <f t="shared" si="34"/>
        <v>1.6065786420245271E-2</v>
      </c>
      <c r="AL13" s="11">
        <v>6</v>
      </c>
      <c r="AM13" s="16"/>
      <c r="AN13" s="17"/>
      <c r="AO13" s="17">
        <f t="shared" si="47"/>
        <v>300</v>
      </c>
      <c r="AP13" s="17">
        <f t="shared" si="42"/>
        <v>450</v>
      </c>
      <c r="AQ13" s="17">
        <f>AO13*$L$32/100</f>
        <v>78.75</v>
      </c>
      <c r="AR13" s="17">
        <f t="shared" si="43"/>
        <v>221.25</v>
      </c>
      <c r="AS13" s="17">
        <f>AP13*$L$36/100</f>
        <v>112.5</v>
      </c>
      <c r="AT13" s="23"/>
      <c r="AU13" s="24">
        <f>$T$31*100*AR13/$DF13</f>
        <v>0.10532015542160789</v>
      </c>
      <c r="AV13" s="24">
        <f>$T$35*100*AS13/$DF13</f>
        <v>2.0082233025306588E-2</v>
      </c>
      <c r="AW13" s="30">
        <f>$T$39*100*AQ13/$DF13</f>
        <v>5.4824496159086987E-2</v>
      </c>
      <c r="AX13" s="31"/>
      <c r="AY13" s="30">
        <f t="shared" si="38"/>
        <v>2.1929798463634798E-2</v>
      </c>
      <c r="AZ13" s="30">
        <f t="shared" si="39"/>
        <v>4.2128062168643156E-2</v>
      </c>
      <c r="BA13" s="30">
        <f t="shared" si="40"/>
        <v>8.0328932101226356E-3</v>
      </c>
      <c r="BB13" s="10">
        <v>5</v>
      </c>
      <c r="BC13" s="15"/>
      <c r="BD13" s="14"/>
      <c r="BE13" s="14">
        <f t="shared" si="54"/>
        <v>200</v>
      </c>
      <c r="BF13" s="14">
        <f t="shared" si="48"/>
        <v>300</v>
      </c>
      <c r="BG13" s="14">
        <f>BE13*$L$31/100</f>
        <v>36.75</v>
      </c>
      <c r="BH13" s="14">
        <f t="shared" si="49"/>
        <v>163.25</v>
      </c>
      <c r="BI13" s="14">
        <f>BF13*$L$35/100</f>
        <v>150</v>
      </c>
      <c r="BJ13" s="21"/>
      <c r="BK13" s="20">
        <f>$T$30*100*BH13/$DF13</f>
        <v>7.7710803943853046E-2</v>
      </c>
      <c r="BL13" s="20">
        <f>$T$34*100*BI13/$DF13</f>
        <v>2.6776310700408784E-2</v>
      </c>
      <c r="BM13" s="28">
        <f>$T$38*100*BG13/$DF13</f>
        <v>2.1867320405333842E-2</v>
      </c>
      <c r="BN13" s="28"/>
      <c r="BO13" s="28">
        <f t="shared" si="44"/>
        <v>8.7469281621335368E-3</v>
      </c>
      <c r="BP13" s="28">
        <f t="shared" si="45"/>
        <v>3.1084321577541221E-2</v>
      </c>
      <c r="BQ13" s="28">
        <f t="shared" si="46"/>
        <v>1.0710524280163515E-2</v>
      </c>
      <c r="BR13" s="10">
        <v>4</v>
      </c>
      <c r="BS13" s="15"/>
      <c r="BT13" s="14"/>
      <c r="BU13" s="14">
        <f t="shared" ref="BU13:BU25" si="61">BU12</f>
        <v>200</v>
      </c>
      <c r="BV13" s="14">
        <f t="shared" si="55"/>
        <v>300</v>
      </c>
      <c r="BW13" s="14">
        <f>BU13*$L$31/100</f>
        <v>36.75</v>
      </c>
      <c r="BX13" s="14">
        <f t="shared" si="56"/>
        <v>163.25</v>
      </c>
      <c r="BY13" s="14">
        <f>BV13*$L$35/100</f>
        <v>150</v>
      </c>
      <c r="BZ13" s="21"/>
      <c r="CA13" s="20">
        <f>$T$30*100*BX13/$DF13</f>
        <v>7.7710803943853046E-2</v>
      </c>
      <c r="CB13" s="20">
        <f>$T$34*100*BY13/$DF13</f>
        <v>2.6776310700408784E-2</v>
      </c>
      <c r="CC13" s="28">
        <f>$T$38*100*BW13/$DF13</f>
        <v>2.1867320405333842E-2</v>
      </c>
      <c r="CD13" s="28"/>
      <c r="CE13" s="28">
        <f t="shared" si="50"/>
        <v>8.7469281621335368E-3</v>
      </c>
      <c r="CF13" s="28">
        <f t="shared" si="51"/>
        <v>3.1084321577541221E-2</v>
      </c>
      <c r="CG13" s="28">
        <f t="shared" si="52"/>
        <v>1.0710524280163515E-2</v>
      </c>
      <c r="CH13" s="10">
        <v>3</v>
      </c>
      <c r="CI13" s="15"/>
      <c r="CJ13" s="14"/>
      <c r="CK13" s="14">
        <f>CK12</f>
        <v>200</v>
      </c>
      <c r="CL13" s="14">
        <f t="shared" ref="CL13:CL25" si="62">CL12</f>
        <v>300</v>
      </c>
      <c r="CM13" s="14">
        <f>CK13*$L$31/100</f>
        <v>36.75</v>
      </c>
      <c r="CN13" s="14">
        <f t="shared" ref="CN13:CN25" si="63">CK13-CM13</f>
        <v>163.25</v>
      </c>
      <c r="CO13" s="14">
        <f>CL13*$L$35/100</f>
        <v>150</v>
      </c>
      <c r="CP13" s="21"/>
      <c r="CQ13" s="20">
        <f>$T$30*100*CN13/$DF13</f>
        <v>7.7710803943853046E-2</v>
      </c>
      <c r="CR13" s="20">
        <f>$T$34*100*CO13/$DF13</f>
        <v>2.6776310700408784E-2</v>
      </c>
      <c r="CS13" s="28">
        <f>$T$38*100*CM13/$DF13</f>
        <v>2.1867320405333842E-2</v>
      </c>
      <c r="CT13" s="28"/>
      <c r="CU13" s="28">
        <f t="shared" si="57"/>
        <v>8.7469281621335368E-3</v>
      </c>
      <c r="CV13" s="28">
        <f t="shared" si="58"/>
        <v>3.1084321577541221E-2</v>
      </c>
      <c r="CW13" s="28">
        <f t="shared" si="59"/>
        <v>1.0710524280163515E-2</v>
      </c>
      <c r="CX13" s="4"/>
      <c r="CY13" s="4">
        <f t="shared" si="6"/>
        <v>3112.5</v>
      </c>
      <c r="CZ13" s="2">
        <f t="shared" si="7"/>
        <v>0.94047328616735792</v>
      </c>
      <c r="DA13" s="2">
        <f t="shared" si="8"/>
        <v>0.33972444201143648</v>
      </c>
      <c r="DB13" s="2">
        <f t="shared" si="9"/>
        <v>0.85180353328295411</v>
      </c>
      <c r="DC13" s="37">
        <f t="shared" si="10"/>
        <v>-8.8669752884403819E-2</v>
      </c>
      <c r="DD13" s="4"/>
      <c r="DE13" s="3">
        <v>80917</v>
      </c>
      <c r="DF13" s="3">
        <f t="shared" si="53"/>
        <v>84029.5</v>
      </c>
      <c r="DG13" s="4"/>
      <c r="DH13" s="3">
        <f t="shared" si="60"/>
        <v>3824.6381986882093</v>
      </c>
      <c r="DI13" s="3">
        <f t="shared" si="0"/>
        <v>47266.188794545138</v>
      </c>
      <c r="DJ13" s="3">
        <f t="shared" si="11"/>
        <v>3857.4964900870368</v>
      </c>
      <c r="DK13" s="3">
        <f t="shared" si="1"/>
        <v>45906.455353025267</v>
      </c>
      <c r="DL13" s="1">
        <f t="shared" si="2"/>
        <v>0.85912156109557714</v>
      </c>
      <c r="DM13" s="1">
        <f t="shared" si="2"/>
        <v>-2.8767570988858626</v>
      </c>
      <c r="DO13" s="3">
        <f t="shared" si="12"/>
        <v>32.858291398827532</v>
      </c>
      <c r="DP13" s="3">
        <f t="shared" si="13"/>
        <v>19.753432972268385</v>
      </c>
      <c r="DQ13" s="3">
        <f t="shared" si="14"/>
        <v>6.5131146379997888</v>
      </c>
      <c r="DR13" s="3">
        <f t="shared" si="15"/>
        <v>36.278724004112043</v>
      </c>
      <c r="DS13" s="4">
        <f t="shared" si="16"/>
        <v>6.5917437885591434</v>
      </c>
      <c r="DT13" s="3">
        <f t="shared" si="17"/>
        <v>-10.01217639384387</v>
      </c>
      <c r="DU13" s="3">
        <f t="shared" si="18"/>
        <v>42.870467792671185</v>
      </c>
      <c r="DW13" s="2">
        <f t="shared" si="19"/>
        <v>0.51207909127151763</v>
      </c>
      <c r="DX13" s="2">
        <f t="shared" si="3"/>
        <v>0.16884304767968392</v>
      </c>
      <c r="DY13" s="2">
        <f t="shared" si="20"/>
        <v>-0.25955114721615635</v>
      </c>
      <c r="DZ13" s="2">
        <f t="shared" si="4"/>
        <v>0.17088139433175256</v>
      </c>
      <c r="EA13" s="2">
        <f t="shared" si="5"/>
        <v>0.17088139433175253</v>
      </c>
      <c r="EB13" s="2"/>
      <c r="EC13" s="2"/>
      <c r="ED13" s="3">
        <f t="shared" si="21"/>
        <v>3814.6260222943656</v>
      </c>
      <c r="EE13" s="3">
        <f t="shared" si="22"/>
        <v>42.870467792671207</v>
      </c>
      <c r="EF13" s="3">
        <f t="shared" si="23"/>
        <v>47142.454889508575</v>
      </c>
      <c r="EG13" s="3">
        <f t="shared" si="24"/>
        <v>13773.644270737735</v>
      </c>
      <c r="EH13" s="70">
        <f t="shared" si="25"/>
        <v>-0.26178100708394991</v>
      </c>
      <c r="EI13" s="1">
        <f t="shared" si="26"/>
        <v>29.217070479295344</v>
      </c>
    </row>
    <row r="14" spans="1:139" x14ac:dyDescent="0.25">
      <c r="A14">
        <v>2024</v>
      </c>
      <c r="B14">
        <v>9</v>
      </c>
      <c r="D14" s="32">
        <v>0</v>
      </c>
      <c r="E14" s="1"/>
      <c r="F14" s="10">
        <v>9</v>
      </c>
      <c r="G14" s="15"/>
      <c r="H14" s="14"/>
      <c r="I14" s="14">
        <f t="shared" si="35"/>
        <v>600</v>
      </c>
      <c r="J14" s="14">
        <f t="shared" si="29"/>
        <v>900</v>
      </c>
      <c r="K14" s="14">
        <f>I14*$L$32/100</f>
        <v>157.5</v>
      </c>
      <c r="L14" s="14">
        <f t="shared" si="30"/>
        <v>442.5</v>
      </c>
      <c r="M14" s="14">
        <f>J14*$L$36/100</f>
        <v>225</v>
      </c>
      <c r="N14" s="21"/>
      <c r="O14" s="20">
        <f>$T$31*100*L14/$DF14</f>
        <v>0.21132688209273309</v>
      </c>
      <c r="P14" s="20">
        <f>$T$35*100*M14/$DF14</f>
        <v>4.0295380060055043E-2</v>
      </c>
      <c r="Q14" s="28">
        <f>$T$39*100*K14/$DF14</f>
        <v>0.11000638756395026</v>
      </c>
      <c r="R14" s="28"/>
      <c r="S14" s="28">
        <f t="shared" si="27"/>
        <v>4.4002555025580106E-2</v>
      </c>
      <c r="T14" s="28">
        <f t="shared" si="28"/>
        <v>8.4530752837093243E-2</v>
      </c>
      <c r="U14" s="28">
        <f t="shared" si="31"/>
        <v>1.6118152024022017E-2</v>
      </c>
      <c r="V14" s="10">
        <v>8</v>
      </c>
      <c r="W14" s="15"/>
      <c r="X14" s="14"/>
      <c r="Y14" s="14">
        <f t="shared" si="41"/>
        <v>600</v>
      </c>
      <c r="Z14" s="14">
        <f t="shared" si="36"/>
        <v>900</v>
      </c>
      <c r="AA14" s="14">
        <f>Y14*$L$32/100</f>
        <v>157.5</v>
      </c>
      <c r="AB14" s="14">
        <f t="shared" si="37"/>
        <v>442.5</v>
      </c>
      <c r="AC14" s="14">
        <f>Z14*$L$36/100</f>
        <v>225</v>
      </c>
      <c r="AD14" s="21"/>
      <c r="AE14" s="20">
        <f>$T$31*100*AB14/$DF14</f>
        <v>0.21132688209273309</v>
      </c>
      <c r="AF14" s="20">
        <f>$T$35*100*AC14/$DF14</f>
        <v>4.0295380060055043E-2</v>
      </c>
      <c r="AG14" s="28">
        <f>$T$39*100*AA14/$DF14</f>
        <v>0.11000638756395026</v>
      </c>
      <c r="AH14" s="28"/>
      <c r="AI14" s="28">
        <f t="shared" si="32"/>
        <v>4.4002555025580106E-2</v>
      </c>
      <c r="AJ14" s="28">
        <f t="shared" si="33"/>
        <v>8.4530752837093243E-2</v>
      </c>
      <c r="AK14" s="28">
        <f t="shared" si="34"/>
        <v>1.6118152024022017E-2</v>
      </c>
      <c r="AL14" s="10">
        <v>7</v>
      </c>
      <c r="AM14" s="15"/>
      <c r="AN14" s="14"/>
      <c r="AO14" s="14">
        <f t="shared" si="47"/>
        <v>300</v>
      </c>
      <c r="AP14" s="14">
        <f t="shared" si="42"/>
        <v>450</v>
      </c>
      <c r="AQ14" s="14">
        <f>AO14*$L$32/100</f>
        <v>78.75</v>
      </c>
      <c r="AR14" s="14">
        <f t="shared" si="43"/>
        <v>221.25</v>
      </c>
      <c r="AS14" s="14">
        <f>AP14*$L$36/100</f>
        <v>112.5</v>
      </c>
      <c r="AT14" s="21"/>
      <c r="AU14" s="20">
        <f>$T$31*100*AR14/$DF14</f>
        <v>0.10566344104636655</v>
      </c>
      <c r="AV14" s="20">
        <f>$T$35*100*AS14/$DF14</f>
        <v>2.0147690030027521E-2</v>
      </c>
      <c r="AW14" s="28">
        <f>$T$39*100*AQ14/$DF14</f>
        <v>5.5003193781975129E-2</v>
      </c>
      <c r="AX14" s="28"/>
      <c r="AY14" s="28">
        <f t="shared" si="38"/>
        <v>2.2001277512790053E-2</v>
      </c>
      <c r="AZ14" s="28">
        <f t="shared" si="39"/>
        <v>4.2265376418546621E-2</v>
      </c>
      <c r="BA14" s="28">
        <f t="shared" si="40"/>
        <v>8.0590760120110086E-3</v>
      </c>
      <c r="BB14" s="11">
        <v>6</v>
      </c>
      <c r="BC14" s="16"/>
      <c r="BD14" s="17"/>
      <c r="BE14" s="17">
        <f t="shared" si="54"/>
        <v>200</v>
      </c>
      <c r="BF14" s="17">
        <f t="shared" si="48"/>
        <v>300</v>
      </c>
      <c r="BG14" s="17">
        <f>BE14*$L$32/100</f>
        <v>52.5</v>
      </c>
      <c r="BH14" s="17">
        <f t="shared" si="49"/>
        <v>147.5</v>
      </c>
      <c r="BI14" s="17">
        <f>BF14*$L$36/100</f>
        <v>75</v>
      </c>
      <c r="BJ14" s="23"/>
      <c r="BK14" s="24">
        <f>$T$31*100*BH14/$DF14</f>
        <v>7.044229403091104E-2</v>
      </c>
      <c r="BL14" s="24">
        <f>$T$35*100*BI14/$DF14</f>
        <v>1.343179335335168E-2</v>
      </c>
      <c r="BM14" s="30">
        <f>$T$39*100*BG14/$DF14</f>
        <v>3.6668795854650084E-2</v>
      </c>
      <c r="BN14" s="31"/>
      <c r="BO14" s="30">
        <f t="shared" si="44"/>
        <v>1.4667518341860034E-2</v>
      </c>
      <c r="BP14" s="30">
        <f t="shared" si="45"/>
        <v>2.8176917612364419E-2</v>
      </c>
      <c r="BQ14" s="30">
        <f t="shared" si="46"/>
        <v>5.3727173413406727E-3</v>
      </c>
      <c r="BR14" s="10">
        <v>5</v>
      </c>
      <c r="BS14" s="15"/>
      <c r="BT14" s="14"/>
      <c r="BU14" s="14">
        <f t="shared" si="61"/>
        <v>200</v>
      </c>
      <c r="BV14" s="14">
        <f t="shared" si="55"/>
        <v>300</v>
      </c>
      <c r="BW14" s="14">
        <f>BU14*$L$31/100</f>
        <v>36.75</v>
      </c>
      <c r="BX14" s="14">
        <f t="shared" si="56"/>
        <v>163.25</v>
      </c>
      <c r="BY14" s="14">
        <f>BV14*$L$35/100</f>
        <v>150</v>
      </c>
      <c r="BZ14" s="21"/>
      <c r="CA14" s="20">
        <f>$T$30*100*BX14/$DF14</f>
        <v>7.7964098308787977E-2</v>
      </c>
      <c r="CB14" s="20">
        <f>$T$34*100*BY14/$DF14</f>
        <v>2.6863586706703361E-2</v>
      </c>
      <c r="CC14" s="28">
        <f>$T$38*100*BW14/$DF14</f>
        <v>2.1938595810474412E-2</v>
      </c>
      <c r="CD14" s="28"/>
      <c r="CE14" s="28">
        <f t="shared" si="50"/>
        <v>8.7754383241897653E-3</v>
      </c>
      <c r="CF14" s="28">
        <f t="shared" si="51"/>
        <v>3.1185639323515191E-2</v>
      </c>
      <c r="CG14" s="28">
        <f t="shared" si="52"/>
        <v>1.0745434682681345E-2</v>
      </c>
      <c r="CH14" s="10">
        <v>4</v>
      </c>
      <c r="CI14" s="15"/>
      <c r="CJ14" s="14"/>
      <c r="CK14" s="14">
        <f t="shared" ref="CK14:CK25" si="64">CK13</f>
        <v>200</v>
      </c>
      <c r="CL14" s="14">
        <f t="shared" si="62"/>
        <v>300</v>
      </c>
      <c r="CM14" s="14">
        <f>CK14*$L$31/100</f>
        <v>36.75</v>
      </c>
      <c r="CN14" s="14">
        <f t="shared" si="63"/>
        <v>163.25</v>
      </c>
      <c r="CO14" s="14">
        <f>CL14*$L$35/100</f>
        <v>150</v>
      </c>
      <c r="CP14" s="21"/>
      <c r="CQ14" s="20">
        <f>$T$30*100*CN14/$DF14</f>
        <v>7.7964098308787977E-2</v>
      </c>
      <c r="CR14" s="20">
        <f>$T$34*100*CO14/$DF14</f>
        <v>2.6863586706703361E-2</v>
      </c>
      <c r="CS14" s="28">
        <f>$T$38*100*CM14/$DF14</f>
        <v>2.1938595810474412E-2</v>
      </c>
      <c r="CT14" s="28"/>
      <c r="CU14" s="28">
        <f t="shared" si="57"/>
        <v>8.7754383241897653E-3</v>
      </c>
      <c r="CV14" s="28">
        <f t="shared" si="58"/>
        <v>3.1185639323515191E-2</v>
      </c>
      <c r="CW14" s="28">
        <f t="shared" si="59"/>
        <v>1.0745434682681345E-2</v>
      </c>
      <c r="CX14" s="4"/>
      <c r="CY14" s="4">
        <f t="shared" si="6"/>
        <v>3037.5</v>
      </c>
      <c r="CZ14" s="2">
        <f t="shared" si="7"/>
        <v>0.92258511279721578</v>
      </c>
      <c r="DA14" s="2">
        <f t="shared" si="8"/>
        <v>0.35556195638547461</v>
      </c>
      <c r="DB14" s="2">
        <f t="shared" si="9"/>
        <v>0.86682078405855056</v>
      </c>
      <c r="DC14" s="37">
        <f t="shared" si="10"/>
        <v>-5.5764328738665214E-2</v>
      </c>
      <c r="DD14" s="4"/>
      <c r="DE14" s="3">
        <v>80719</v>
      </c>
      <c r="DF14" s="3">
        <f t="shared" si="53"/>
        <v>83756.5</v>
      </c>
      <c r="DG14" s="4"/>
      <c r="DH14" s="3">
        <f t="shared" si="60"/>
        <v>3939.3773446488558</v>
      </c>
      <c r="DI14" s="3">
        <f t="shared" si="0"/>
        <v>48803.594502519307</v>
      </c>
      <c r="DJ14" s="3">
        <f t="shared" si="11"/>
        <v>3973.8232706808731</v>
      </c>
      <c r="DK14" s="3">
        <f t="shared" si="1"/>
        <v>47444.953772911627</v>
      </c>
      <c r="DL14" s="1">
        <f t="shared" si="2"/>
        <v>0.87440026731147036</v>
      </c>
      <c r="DM14" s="1">
        <f t="shared" si="2"/>
        <v>-2.7838948000798225</v>
      </c>
      <c r="DO14" s="3">
        <f t="shared" si="12"/>
        <v>34.445926032017269</v>
      </c>
      <c r="DP14" s="3">
        <f t="shared" si="13"/>
        <v>20.316522267482913</v>
      </c>
      <c r="DQ14" s="3">
        <f t="shared" si="14"/>
        <v>7.0223136709734799</v>
      </c>
      <c r="DR14" s="3">
        <f t="shared" si="15"/>
        <v>36.661901904173135</v>
      </c>
      <c r="DS14" s="4">
        <f t="shared" si="16"/>
        <v>7.1070900935606858</v>
      </c>
      <c r="DT14" s="3">
        <f t="shared" si="17"/>
        <v>-9.3230659657167436</v>
      </c>
      <c r="DU14" s="3">
        <f t="shared" si="18"/>
        <v>43.768991997733821</v>
      </c>
      <c r="DW14" s="2">
        <f t="shared" si="19"/>
        <v>0.51125882767307596</v>
      </c>
      <c r="DX14" s="2">
        <f t="shared" si="3"/>
        <v>0.17671429232358088</v>
      </c>
      <c r="DY14" s="2">
        <f t="shared" si="20"/>
        <v>-0.234611992800559</v>
      </c>
      <c r="DZ14" s="2">
        <f t="shared" si="4"/>
        <v>0.17884766406189373</v>
      </c>
      <c r="EA14" s="2">
        <f t="shared" si="5"/>
        <v>0.17884766406189379</v>
      </c>
      <c r="EB14" s="2"/>
      <c r="EC14" s="2"/>
      <c r="ED14" s="3">
        <f t="shared" si="21"/>
        <v>3930.0542786831393</v>
      </c>
      <c r="EE14" s="3">
        <f t="shared" si="22"/>
        <v>43.768991997733792</v>
      </c>
      <c r="EF14" s="3">
        <f t="shared" si="23"/>
        <v>48688.094236587909</v>
      </c>
      <c r="EG14" s="3">
        <f t="shared" si="24"/>
        <v>14409.544690611949</v>
      </c>
      <c r="EH14" s="70">
        <f t="shared" si="25"/>
        <v>-0.23666344069274148</v>
      </c>
      <c r="EI14" s="1">
        <f t="shared" si="26"/>
        <v>29.59562274216831</v>
      </c>
    </row>
    <row r="15" spans="1:139" x14ac:dyDescent="0.25">
      <c r="A15">
        <v>2025</v>
      </c>
      <c r="B15">
        <v>10</v>
      </c>
      <c r="D15" s="32">
        <v>0</v>
      </c>
      <c r="E15" s="1"/>
      <c r="F15" s="10">
        <v>10</v>
      </c>
      <c r="G15" s="15"/>
      <c r="H15" s="14"/>
      <c r="I15" s="14">
        <f t="shared" si="35"/>
        <v>600</v>
      </c>
      <c r="J15" s="14">
        <f t="shared" si="29"/>
        <v>900</v>
      </c>
      <c r="K15" s="14">
        <f>I15*$L$32/100</f>
        <v>157.5</v>
      </c>
      <c r="L15" s="14">
        <f t="shared" si="30"/>
        <v>442.5</v>
      </c>
      <c r="M15" s="14">
        <f>J15*$L$36/100</f>
        <v>225</v>
      </c>
      <c r="N15" s="21"/>
      <c r="O15" s="20">
        <f>$T$31*100*L15/$DF15</f>
        <v>0.21205604509485615</v>
      </c>
      <c r="P15" s="20">
        <f>$T$35*100*M15/$DF15</f>
        <v>4.0434415378256469E-2</v>
      </c>
      <c r="Q15" s="28">
        <f>$T$39*100*K15/$DF15</f>
        <v>0.11038595398264016</v>
      </c>
      <c r="R15" s="28"/>
      <c r="S15" s="28">
        <f t="shared" si="27"/>
        <v>4.4154381593056069E-2</v>
      </c>
      <c r="T15" s="28">
        <f t="shared" si="28"/>
        <v>8.4822418037942465E-2</v>
      </c>
      <c r="U15" s="28">
        <f t="shared" si="31"/>
        <v>1.6173766151302588E-2</v>
      </c>
      <c r="V15" s="10">
        <v>9</v>
      </c>
      <c r="W15" s="15"/>
      <c r="X15" s="14"/>
      <c r="Y15" s="14">
        <f t="shared" si="41"/>
        <v>600</v>
      </c>
      <c r="Z15" s="14">
        <f t="shared" si="36"/>
        <v>900</v>
      </c>
      <c r="AA15" s="14">
        <f>Y15*$L$32/100</f>
        <v>157.5</v>
      </c>
      <c r="AB15" s="14">
        <f t="shared" si="37"/>
        <v>442.5</v>
      </c>
      <c r="AC15" s="14">
        <f>Z15*$L$36/100</f>
        <v>225</v>
      </c>
      <c r="AD15" s="21"/>
      <c r="AE15" s="20">
        <f>$T$31*100*AB15/$DF15</f>
        <v>0.21205604509485615</v>
      </c>
      <c r="AF15" s="20">
        <f>$T$35*100*AC15/$DF15</f>
        <v>4.0434415378256469E-2</v>
      </c>
      <c r="AG15" s="28">
        <f>$T$39*100*AA15/$DF15</f>
        <v>0.11038595398264016</v>
      </c>
      <c r="AH15" s="28"/>
      <c r="AI15" s="28">
        <f t="shared" si="32"/>
        <v>4.4154381593056069E-2</v>
      </c>
      <c r="AJ15" s="28">
        <f t="shared" si="33"/>
        <v>8.4822418037942465E-2</v>
      </c>
      <c r="AK15" s="28">
        <f t="shared" si="34"/>
        <v>1.6173766151302588E-2</v>
      </c>
      <c r="AL15" s="10">
        <v>8</v>
      </c>
      <c r="AM15" s="15"/>
      <c r="AN15" s="14"/>
      <c r="AO15" s="14">
        <f t="shared" si="47"/>
        <v>300</v>
      </c>
      <c r="AP15" s="14">
        <f t="shared" si="42"/>
        <v>450</v>
      </c>
      <c r="AQ15" s="14">
        <f>AO15*$L$32/100</f>
        <v>78.75</v>
      </c>
      <c r="AR15" s="14">
        <f t="shared" si="43"/>
        <v>221.25</v>
      </c>
      <c r="AS15" s="14">
        <f>AP15*$L$36/100</f>
        <v>112.5</v>
      </c>
      <c r="AT15" s="21"/>
      <c r="AU15" s="20">
        <f>$T$31*100*AR15/$DF15</f>
        <v>0.10602802254742807</v>
      </c>
      <c r="AV15" s="20">
        <f>$T$35*100*AS15/$DF15</f>
        <v>2.0217207689128235E-2</v>
      </c>
      <c r="AW15" s="28">
        <f>$T$39*100*AQ15/$DF15</f>
        <v>5.5192976991320079E-2</v>
      </c>
      <c r="AX15" s="28"/>
      <c r="AY15" s="28">
        <f t="shared" si="38"/>
        <v>2.2077190796528035E-2</v>
      </c>
      <c r="AZ15" s="28">
        <f t="shared" si="39"/>
        <v>4.2411209018971233E-2</v>
      </c>
      <c r="BA15" s="28">
        <f t="shared" si="40"/>
        <v>8.0868830756512938E-3</v>
      </c>
      <c r="BB15" s="10">
        <v>7</v>
      </c>
      <c r="BC15" s="15"/>
      <c r="BD15" s="14"/>
      <c r="BE15" s="14">
        <f t="shared" si="54"/>
        <v>200</v>
      </c>
      <c r="BF15" s="14">
        <f t="shared" si="48"/>
        <v>300</v>
      </c>
      <c r="BG15" s="14">
        <f>BE15*$L$32/100</f>
        <v>52.5</v>
      </c>
      <c r="BH15" s="14">
        <f t="shared" si="49"/>
        <v>147.5</v>
      </c>
      <c r="BI15" s="14">
        <f>BF15*$L$36/100</f>
        <v>75</v>
      </c>
      <c r="BJ15" s="21"/>
      <c r="BK15" s="20">
        <f>$T$31*100*BH15/$DF15</f>
        <v>7.068534836495205E-2</v>
      </c>
      <c r="BL15" s="20">
        <f>$T$35*100*BI15/$DF15</f>
        <v>1.3478138459418823E-2</v>
      </c>
      <c r="BM15" s="28">
        <f>$T$39*100*BG15/$DF15</f>
        <v>3.6795317994213386E-2</v>
      </c>
      <c r="BN15" s="28"/>
      <c r="BO15" s="28">
        <f t="shared" si="44"/>
        <v>1.4718127197685355E-2</v>
      </c>
      <c r="BP15" s="28">
        <f t="shared" si="45"/>
        <v>2.8274139345980821E-2</v>
      </c>
      <c r="BQ15" s="28">
        <f t="shared" si="46"/>
        <v>5.3912553837675292E-3</v>
      </c>
      <c r="BR15" s="11">
        <v>6</v>
      </c>
      <c r="BS15" s="16"/>
      <c r="BT15" s="17"/>
      <c r="BU15" s="17">
        <f t="shared" si="61"/>
        <v>200</v>
      </c>
      <c r="BV15" s="17">
        <f t="shared" si="55"/>
        <v>300</v>
      </c>
      <c r="BW15" s="17">
        <f>BU15*$L$32/100</f>
        <v>52.5</v>
      </c>
      <c r="BX15" s="17">
        <f t="shared" si="56"/>
        <v>147.5</v>
      </c>
      <c r="BY15" s="17">
        <f>BV15*$L$36/100</f>
        <v>75</v>
      </c>
      <c r="BZ15" s="23"/>
      <c r="CA15" s="24">
        <f>$T$31*100*BX15/$DF15</f>
        <v>7.068534836495205E-2</v>
      </c>
      <c r="CB15" s="24">
        <f>$T$35*100*BY15/$DF15</f>
        <v>1.3478138459418823E-2</v>
      </c>
      <c r="CC15" s="30">
        <f>$T$39*100*BW15/$DF15</f>
        <v>3.6795317994213386E-2</v>
      </c>
      <c r="CD15" s="31"/>
      <c r="CE15" s="30">
        <f t="shared" si="50"/>
        <v>1.4718127197685355E-2</v>
      </c>
      <c r="CF15" s="30">
        <f t="shared" si="51"/>
        <v>2.8274139345980821E-2</v>
      </c>
      <c r="CG15" s="30">
        <f t="shared" si="52"/>
        <v>5.3912553837675292E-3</v>
      </c>
      <c r="CH15" s="10">
        <v>5</v>
      </c>
      <c r="CI15" s="15"/>
      <c r="CJ15" s="14"/>
      <c r="CK15" s="14">
        <f t="shared" si="64"/>
        <v>200</v>
      </c>
      <c r="CL15" s="14">
        <f t="shared" si="62"/>
        <v>300</v>
      </c>
      <c r="CM15" s="14">
        <f>CK15*$L$31/100</f>
        <v>36.75</v>
      </c>
      <c r="CN15" s="14">
        <f t="shared" si="63"/>
        <v>163.25</v>
      </c>
      <c r="CO15" s="14">
        <f>CL15*$L$35/100</f>
        <v>150</v>
      </c>
      <c r="CP15" s="21"/>
      <c r="CQ15" s="20">
        <f>$T$30*100*CN15/$DF15</f>
        <v>7.8233105902226582E-2</v>
      </c>
      <c r="CR15" s="20">
        <f>$T$34*100*CO15/$DF15</f>
        <v>2.6956276918837646E-2</v>
      </c>
      <c r="CS15" s="28">
        <f>$T$38*100*CM15/$DF15</f>
        <v>2.2014292817050744E-2</v>
      </c>
      <c r="CT15" s="28"/>
      <c r="CU15" s="28">
        <f t="shared" si="57"/>
        <v>8.8057171268202984E-3</v>
      </c>
      <c r="CV15" s="28">
        <f t="shared" si="58"/>
        <v>3.1293242360890636E-2</v>
      </c>
      <c r="CW15" s="28">
        <f t="shared" si="59"/>
        <v>1.0782510767535058E-2</v>
      </c>
      <c r="CX15" s="4"/>
      <c r="CY15" s="4">
        <f t="shared" si="6"/>
        <v>2962.5</v>
      </c>
      <c r="CZ15" s="2">
        <f t="shared" si="7"/>
        <v>0.90474250765258768</v>
      </c>
      <c r="DA15" s="2">
        <f t="shared" si="8"/>
        <v>0.37156981376207787</v>
      </c>
      <c r="DB15" s="2">
        <f t="shared" si="9"/>
        <v>0.88209474232794416</v>
      </c>
      <c r="DC15" s="37">
        <f t="shared" si="10"/>
        <v>-2.2647765324643521E-2</v>
      </c>
      <c r="DD15" s="4"/>
      <c r="DE15" s="3">
        <v>80506</v>
      </c>
      <c r="DF15" s="3">
        <f t="shared" si="53"/>
        <v>83468.5</v>
      </c>
      <c r="DG15" s="4"/>
      <c r="DH15" s="3">
        <f t="shared" si="60"/>
        <v>4057.5586649883217</v>
      </c>
      <c r="DI15" s="3">
        <f t="shared" si="0"/>
        <v>50400.698891862987</v>
      </c>
      <c r="DJ15" s="3">
        <f t="shared" si="11"/>
        <v>4093.6687013714436</v>
      </c>
      <c r="DK15" s="3">
        <f t="shared" si="1"/>
        <v>49044.474279176502</v>
      </c>
      <c r="DL15" s="1">
        <f t="shared" si="2"/>
        <v>0.88994489949600908</v>
      </c>
      <c r="DM15" s="1">
        <f t="shared" si="2"/>
        <v>-2.6908845363361467</v>
      </c>
      <c r="DO15" s="3">
        <f t="shared" si="12"/>
        <v>36.110036383121951</v>
      </c>
      <c r="DP15" s="3">
        <f t="shared" si="13"/>
        <v>20.89919921339979</v>
      </c>
      <c r="DQ15" s="3">
        <f t="shared" si="14"/>
        <v>7.559786073352007</v>
      </c>
      <c r="DR15" s="3">
        <f t="shared" si="15"/>
        <v>37.037160863777125</v>
      </c>
      <c r="DS15" s="4">
        <f t="shared" si="16"/>
        <v>7.6510510963703391</v>
      </c>
      <c r="DT15" s="3">
        <f t="shared" si="17"/>
        <v>-8.578175577025327</v>
      </c>
      <c r="DU15" s="3">
        <f t="shared" si="18"/>
        <v>44.688211960147463</v>
      </c>
      <c r="DW15" s="2">
        <f t="shared" si="19"/>
        <v>0.51052492856586629</v>
      </c>
      <c r="DX15" s="2">
        <f t="shared" si="3"/>
        <v>0.18467019743975271</v>
      </c>
      <c r="DY15" s="2">
        <f t="shared" si="20"/>
        <v>-0.20954738164696862</v>
      </c>
      <c r="DZ15" s="2">
        <f t="shared" si="4"/>
        <v>0.18689961632232516</v>
      </c>
      <c r="EA15" s="2">
        <f t="shared" si="5"/>
        <v>0.1868996163223251</v>
      </c>
      <c r="EB15" s="2"/>
      <c r="EC15" s="2"/>
      <c r="ED15" s="3">
        <f t="shared" si="21"/>
        <v>4048.9804894112963</v>
      </c>
      <c r="EE15" s="3">
        <f t="shared" si="22"/>
        <v>44.688211960147328</v>
      </c>
      <c r="EF15" s="3">
        <f t="shared" si="23"/>
        <v>50294.145646427547</v>
      </c>
      <c r="EG15" s="3">
        <f t="shared" si="24"/>
        <v>15084.628509754373</v>
      </c>
      <c r="EH15" s="70">
        <f t="shared" si="25"/>
        <v>-0.21141223788196939</v>
      </c>
      <c r="EI15" s="1">
        <f t="shared" si="26"/>
        <v>29.992811918509748</v>
      </c>
    </row>
    <row r="16" spans="1:139" x14ac:dyDescent="0.25">
      <c r="A16">
        <v>2026</v>
      </c>
      <c r="B16">
        <v>11</v>
      </c>
      <c r="D16" s="32">
        <v>0</v>
      </c>
      <c r="E16" s="1"/>
      <c r="F16" s="11">
        <v>11</v>
      </c>
      <c r="G16" s="16"/>
      <c r="H16" s="17"/>
      <c r="I16" s="17">
        <f t="shared" si="35"/>
        <v>600</v>
      </c>
      <c r="J16" s="17">
        <f t="shared" si="29"/>
        <v>900</v>
      </c>
      <c r="K16" s="17">
        <f t="shared" ref="K16:K25" si="65">I16*$L$33/100</f>
        <v>204.75</v>
      </c>
      <c r="L16" s="17">
        <f t="shared" si="30"/>
        <v>395.25</v>
      </c>
      <c r="M16" s="17">
        <f t="shared" ref="M16:M25" si="66">J16*$L$37/100</f>
        <v>112.5</v>
      </c>
      <c r="N16" s="23"/>
      <c r="O16" s="24">
        <f t="shared" ref="O16:O25" si="67">$T$32*100*L16/$DF16</f>
        <v>0.19036037229239161</v>
      </c>
      <c r="P16" s="24">
        <f t="shared" ref="P16:P25" si="68">$T$36*100*M16/$DF16</f>
        <v>2.0318350932537053E-2</v>
      </c>
      <c r="Q16" s="30">
        <f t="shared" ref="Q16:Q25" si="69">$T$40*100*K16/$DF16</f>
        <v>0.16517464751423791</v>
      </c>
      <c r="R16" s="31"/>
      <c r="S16" s="30">
        <f t="shared" si="27"/>
        <v>6.6069859005695161E-2</v>
      </c>
      <c r="T16" s="30">
        <f t="shared" si="28"/>
        <v>7.6144148916956644E-2</v>
      </c>
      <c r="U16" s="30">
        <f t="shared" si="31"/>
        <v>8.1273403730148224E-3</v>
      </c>
      <c r="V16" s="10">
        <v>10</v>
      </c>
      <c r="W16" s="15"/>
      <c r="X16" s="14"/>
      <c r="Y16" s="14">
        <f t="shared" si="41"/>
        <v>600</v>
      </c>
      <c r="Z16" s="14">
        <f t="shared" si="36"/>
        <v>900</v>
      </c>
      <c r="AA16" s="14">
        <f>Y16*$L$32/100</f>
        <v>157.5</v>
      </c>
      <c r="AB16" s="14">
        <f t="shared" si="37"/>
        <v>442.5</v>
      </c>
      <c r="AC16" s="14">
        <f>Z16*$L$36/100</f>
        <v>225</v>
      </c>
      <c r="AD16" s="21"/>
      <c r="AE16" s="20">
        <f>$T$31*100*AB16/$DF16</f>
        <v>0.2131169253368331</v>
      </c>
      <c r="AF16" s="20">
        <f>$T$35*100*AC16/$DF16</f>
        <v>4.0636701865074107E-2</v>
      </c>
      <c r="AG16" s="28">
        <f>$T$39*100*AA16/$DF16</f>
        <v>0.11093819609165231</v>
      </c>
      <c r="AH16" s="28"/>
      <c r="AI16" s="28">
        <f t="shared" si="32"/>
        <v>4.4375278436660927E-2</v>
      </c>
      <c r="AJ16" s="28">
        <f t="shared" si="33"/>
        <v>8.5246770134733252E-2</v>
      </c>
      <c r="AK16" s="28">
        <f t="shared" si="34"/>
        <v>1.6254680746029645E-2</v>
      </c>
      <c r="AL16" s="10">
        <v>9</v>
      </c>
      <c r="AM16" s="15"/>
      <c r="AN16" s="14"/>
      <c r="AO16" s="14">
        <f t="shared" si="47"/>
        <v>300</v>
      </c>
      <c r="AP16" s="14">
        <f t="shared" si="42"/>
        <v>450</v>
      </c>
      <c r="AQ16" s="14">
        <f>AO16*$L$32/100</f>
        <v>78.75</v>
      </c>
      <c r="AR16" s="14">
        <f t="shared" si="43"/>
        <v>221.25</v>
      </c>
      <c r="AS16" s="14">
        <f>AP16*$L$36/100</f>
        <v>112.5</v>
      </c>
      <c r="AT16" s="21"/>
      <c r="AU16" s="20">
        <f>$T$31*100*AR16/$DF16</f>
        <v>0.10655846266841655</v>
      </c>
      <c r="AV16" s="20">
        <f>$T$35*100*AS16/$DF16</f>
        <v>2.0318350932537053E-2</v>
      </c>
      <c r="AW16" s="28">
        <f>$T$39*100*AQ16/$DF16</f>
        <v>5.5469098045826157E-2</v>
      </c>
      <c r="AX16" s="28"/>
      <c r="AY16" s="28">
        <f t="shared" si="38"/>
        <v>2.2187639218330463E-2</v>
      </c>
      <c r="AZ16" s="28">
        <f t="shared" si="39"/>
        <v>4.2623385067366626E-2</v>
      </c>
      <c r="BA16" s="28">
        <f t="shared" si="40"/>
        <v>8.1273403730148224E-3</v>
      </c>
      <c r="BB16" s="10">
        <v>8</v>
      </c>
      <c r="BC16" s="15"/>
      <c r="BD16" s="14"/>
      <c r="BE16" s="14">
        <f t="shared" si="54"/>
        <v>200</v>
      </c>
      <c r="BF16" s="14">
        <f t="shared" si="48"/>
        <v>300</v>
      </c>
      <c r="BG16" s="14">
        <f>BE16*$L$32/100</f>
        <v>52.5</v>
      </c>
      <c r="BH16" s="14">
        <f t="shared" si="49"/>
        <v>147.5</v>
      </c>
      <c r="BI16" s="14">
        <f>BF16*$L$36/100</f>
        <v>75</v>
      </c>
      <c r="BJ16" s="21"/>
      <c r="BK16" s="20">
        <f>$T$31*100*BH16/$DF16</f>
        <v>7.1038975112277705E-2</v>
      </c>
      <c r="BL16" s="20">
        <f>$T$35*100*BI16/$DF16</f>
        <v>1.3545567288358037E-2</v>
      </c>
      <c r="BM16" s="28">
        <f>$T$39*100*BG16/$DF16</f>
        <v>3.697939869721744E-2</v>
      </c>
      <c r="BN16" s="28"/>
      <c r="BO16" s="28">
        <f t="shared" si="44"/>
        <v>1.4791759478886977E-2</v>
      </c>
      <c r="BP16" s="28">
        <f t="shared" si="45"/>
        <v>2.8415590044911083E-2</v>
      </c>
      <c r="BQ16" s="28">
        <f t="shared" si="46"/>
        <v>5.4182269153432152E-3</v>
      </c>
      <c r="BR16" s="10">
        <v>7</v>
      </c>
      <c r="BS16" s="15"/>
      <c r="BT16" s="14"/>
      <c r="BU16" s="14">
        <f t="shared" si="61"/>
        <v>200</v>
      </c>
      <c r="BV16" s="14">
        <f t="shared" si="55"/>
        <v>300</v>
      </c>
      <c r="BW16" s="14">
        <f>BU16*$L$32/100</f>
        <v>52.5</v>
      </c>
      <c r="BX16" s="14">
        <f t="shared" si="56"/>
        <v>147.5</v>
      </c>
      <c r="BY16" s="14">
        <f>BV16*$L$36/100</f>
        <v>75</v>
      </c>
      <c r="BZ16" s="21"/>
      <c r="CA16" s="20">
        <f>$T$31*100*BX16/$DF16</f>
        <v>7.1038975112277705E-2</v>
      </c>
      <c r="CB16" s="20">
        <f>$T$35*100*BY16/$DF16</f>
        <v>1.3545567288358037E-2</v>
      </c>
      <c r="CC16" s="28">
        <f>$T$39*100*BW16/$DF16</f>
        <v>3.697939869721744E-2</v>
      </c>
      <c r="CD16" s="28"/>
      <c r="CE16" s="28">
        <f t="shared" si="50"/>
        <v>1.4791759478886977E-2</v>
      </c>
      <c r="CF16" s="28">
        <f t="shared" si="51"/>
        <v>2.8415590044911083E-2</v>
      </c>
      <c r="CG16" s="28">
        <f t="shared" si="52"/>
        <v>5.4182269153432152E-3</v>
      </c>
      <c r="CH16" s="11">
        <v>6</v>
      </c>
      <c r="CI16" s="16"/>
      <c r="CJ16" s="17"/>
      <c r="CK16" s="17">
        <f t="shared" si="64"/>
        <v>200</v>
      </c>
      <c r="CL16" s="17">
        <f t="shared" si="62"/>
        <v>300</v>
      </c>
      <c r="CM16" s="17">
        <f>CK16*$L$32/100</f>
        <v>52.5</v>
      </c>
      <c r="CN16" s="17">
        <f t="shared" si="63"/>
        <v>147.5</v>
      </c>
      <c r="CO16" s="17">
        <f>CL16*$L$36/100</f>
        <v>75</v>
      </c>
      <c r="CP16" s="23"/>
      <c r="CQ16" s="24">
        <f>$T$31*100*CN16/$DF16</f>
        <v>7.1038975112277705E-2</v>
      </c>
      <c r="CR16" s="24">
        <f>$T$35*100*CO16/$DF16</f>
        <v>1.3545567288358037E-2</v>
      </c>
      <c r="CS16" s="30">
        <f>$T$39*100*CM16/$DF16</f>
        <v>3.697939869721744E-2</v>
      </c>
      <c r="CT16" s="31"/>
      <c r="CU16" s="30">
        <f t="shared" si="57"/>
        <v>1.4791759478886977E-2</v>
      </c>
      <c r="CV16" s="30">
        <f t="shared" si="58"/>
        <v>2.8415590044911083E-2</v>
      </c>
      <c r="CW16" s="30">
        <f t="shared" si="59"/>
        <v>5.4182269153432152E-3</v>
      </c>
      <c r="CX16" s="4"/>
      <c r="CY16" s="4">
        <f t="shared" si="6"/>
        <v>2775</v>
      </c>
      <c r="CZ16" s="2">
        <f t="shared" si="7"/>
        <v>0.84506279122969663</v>
      </c>
      <c r="DA16" s="2">
        <f t="shared" si="8"/>
        <v>0.44252013774336874</v>
      </c>
      <c r="DB16" s="2">
        <f t="shared" si="9"/>
        <v>0.95755330933259475</v>
      </c>
      <c r="DC16" s="37">
        <f t="shared" si="10"/>
        <v>0.11249051810289812</v>
      </c>
      <c r="DD16" s="4"/>
      <c r="DE16" s="3">
        <v>80278</v>
      </c>
      <c r="DF16" s="3">
        <f t="shared" si="53"/>
        <v>83053</v>
      </c>
      <c r="DG16" s="4"/>
      <c r="DH16" s="3">
        <f t="shared" si="60"/>
        <v>4179.2854249379716</v>
      </c>
      <c r="DI16" s="3">
        <f t="shared" si="0"/>
        <v>52060.158760033526</v>
      </c>
      <c r="DJ16" s="3">
        <f t="shared" si="11"/>
        <v>4219.6912178379962</v>
      </c>
      <c r="DK16" s="3">
        <f t="shared" si="1"/>
        <v>50807.210068727152</v>
      </c>
      <c r="DL16" s="1">
        <f t="shared" si="2"/>
        <v>0.96681104044538113</v>
      </c>
      <c r="DM16" s="1">
        <f t="shared" si="2"/>
        <v>-2.4067323672248619</v>
      </c>
      <c r="DO16" s="3">
        <f t="shared" si="12"/>
        <v>40.405792900024608</v>
      </c>
      <c r="DP16" s="3">
        <f t="shared" si="13"/>
        <v>21.732809510503067</v>
      </c>
      <c r="DQ16" s="3">
        <f t="shared" si="14"/>
        <v>9.2804727445922026</v>
      </c>
      <c r="DR16" s="3">
        <f t="shared" si="15"/>
        <v>35.659040386736145</v>
      </c>
      <c r="DS16" s="4">
        <f t="shared" si="16"/>
        <v>9.392510644929331</v>
      </c>
      <c r="DT16" s="3">
        <f t="shared" si="17"/>
        <v>-4.6457581316408749</v>
      </c>
      <c r="DU16" s="3">
        <f t="shared" si="18"/>
        <v>45.051551031665475</v>
      </c>
      <c r="DW16" s="2">
        <f t="shared" si="19"/>
        <v>0.51503317158922601</v>
      </c>
      <c r="DX16" s="2">
        <f t="shared" si="3"/>
        <v>0.21993250845845427</v>
      </c>
      <c r="DY16" s="2">
        <f t="shared" si="20"/>
        <v>-0.11009711118201637</v>
      </c>
      <c r="DZ16" s="2">
        <f t="shared" si="4"/>
        <v>0.22258762928491446</v>
      </c>
      <c r="EA16" s="2">
        <f t="shared" si="5"/>
        <v>0.22258762928491449</v>
      </c>
      <c r="EB16" s="2"/>
      <c r="EC16" s="2"/>
      <c r="ED16" s="3">
        <f t="shared" si="21"/>
        <v>4174.6396668063308</v>
      </c>
      <c r="EE16" s="3">
        <f t="shared" si="22"/>
        <v>45.05155103166544</v>
      </c>
      <c r="EF16" s="3">
        <f t="shared" si="23"/>
        <v>52002.28788467987</v>
      </c>
      <c r="EG16" s="3">
        <f t="shared" si="24"/>
        <v>16234.793164564122</v>
      </c>
      <c r="EH16" s="70">
        <f t="shared" si="25"/>
        <v>-0.11116154220813801</v>
      </c>
      <c r="EI16" s="1">
        <f t="shared" si="26"/>
        <v>31.219382502105205</v>
      </c>
    </row>
    <row r="17" spans="1:139" x14ac:dyDescent="0.25">
      <c r="A17">
        <v>2027</v>
      </c>
      <c r="B17">
        <v>12</v>
      </c>
      <c r="D17" s="32">
        <v>0</v>
      </c>
      <c r="E17" s="1"/>
      <c r="F17" s="10">
        <v>12</v>
      </c>
      <c r="G17" s="15"/>
      <c r="H17" s="14"/>
      <c r="I17" s="14">
        <f t="shared" si="35"/>
        <v>600</v>
      </c>
      <c r="J17" s="14">
        <f t="shared" si="29"/>
        <v>900</v>
      </c>
      <c r="K17" s="14">
        <f t="shared" si="65"/>
        <v>204.75</v>
      </c>
      <c r="L17" s="14">
        <f t="shared" si="30"/>
        <v>395.25</v>
      </c>
      <c r="M17" s="14">
        <f t="shared" si="66"/>
        <v>112.5</v>
      </c>
      <c r="N17" s="21"/>
      <c r="O17" s="20">
        <f t="shared" si="67"/>
        <v>0.19117638167560475</v>
      </c>
      <c r="P17" s="20">
        <f t="shared" si="68"/>
        <v>2.040544870825952E-2</v>
      </c>
      <c r="Q17" s="28">
        <f t="shared" si="69"/>
        <v>0.16588269436567774</v>
      </c>
      <c r="R17" s="28"/>
      <c r="S17" s="28">
        <f t="shared" si="27"/>
        <v>6.6353077746271097E-2</v>
      </c>
      <c r="T17" s="28">
        <f t="shared" si="28"/>
        <v>7.6470552670241901E-2</v>
      </c>
      <c r="U17" s="28">
        <f t="shared" si="31"/>
        <v>8.1621794833038087E-3</v>
      </c>
      <c r="V17" s="11">
        <v>11</v>
      </c>
      <c r="W17" s="16"/>
      <c r="X17" s="17"/>
      <c r="Y17" s="17">
        <f t="shared" si="41"/>
        <v>600</v>
      </c>
      <c r="Z17" s="17">
        <f t="shared" si="36"/>
        <v>900</v>
      </c>
      <c r="AA17" s="17">
        <f t="shared" ref="AA17:AA25" si="70">Y17*$L$33/100</f>
        <v>204.75</v>
      </c>
      <c r="AB17" s="17">
        <f t="shared" si="37"/>
        <v>395.25</v>
      </c>
      <c r="AC17" s="17">
        <f t="shared" ref="AC17:AC25" si="71">Z17*$L$37/100</f>
        <v>112.5</v>
      </c>
      <c r="AD17" s="23"/>
      <c r="AE17" s="24">
        <f t="shared" ref="AE17:AE25" si="72">$T$32*100*AB17/$DF17</f>
        <v>0.19117638167560475</v>
      </c>
      <c r="AF17" s="24">
        <f t="shared" ref="AF17:AF25" si="73">$T$36*100*AC17/$DF17</f>
        <v>2.040544870825952E-2</v>
      </c>
      <c r="AG17" s="30">
        <f t="shared" ref="AG17:AG25" si="74">$T$40*100*AA17/$DF17</f>
        <v>0.16588269436567774</v>
      </c>
      <c r="AH17" s="31"/>
      <c r="AI17" s="30">
        <f t="shared" si="32"/>
        <v>6.6353077746271097E-2</v>
      </c>
      <c r="AJ17" s="30">
        <f t="shared" si="33"/>
        <v>7.6470552670241901E-2</v>
      </c>
      <c r="AK17" s="30">
        <f t="shared" si="34"/>
        <v>8.1621794833038087E-3</v>
      </c>
      <c r="AL17" s="10">
        <v>10</v>
      </c>
      <c r="AM17" s="15"/>
      <c r="AN17" s="14"/>
      <c r="AO17" s="14">
        <f t="shared" si="47"/>
        <v>300</v>
      </c>
      <c r="AP17" s="14">
        <f t="shared" si="42"/>
        <v>450</v>
      </c>
      <c r="AQ17" s="14">
        <f>AO17*$L$32/100</f>
        <v>78.75</v>
      </c>
      <c r="AR17" s="14">
        <f t="shared" si="43"/>
        <v>221.25</v>
      </c>
      <c r="AS17" s="14">
        <f>AP17*$L$36/100</f>
        <v>112.5</v>
      </c>
      <c r="AT17" s="21"/>
      <c r="AU17" s="20">
        <f>$T$31*100*AR17/$DF17</f>
        <v>0.10701524211442771</v>
      </c>
      <c r="AV17" s="20">
        <f>$T$35*100*AS17/$DF17</f>
        <v>2.040544870825952E-2</v>
      </c>
      <c r="AW17" s="28">
        <f>$T$39*100*AQ17/$DF17</f>
        <v>5.5706874973548495E-2</v>
      </c>
      <c r="AX17" s="28"/>
      <c r="AY17" s="28">
        <f t="shared" si="38"/>
        <v>2.2282749989419398E-2</v>
      </c>
      <c r="AZ17" s="28">
        <f t="shared" si="39"/>
        <v>4.2806096845771087E-2</v>
      </c>
      <c r="BA17" s="28">
        <f t="shared" si="40"/>
        <v>8.1621794833038087E-3</v>
      </c>
      <c r="BB17" s="10">
        <v>9</v>
      </c>
      <c r="BC17" s="15"/>
      <c r="BD17" s="14"/>
      <c r="BE17" s="14">
        <f t="shared" si="54"/>
        <v>200</v>
      </c>
      <c r="BF17" s="14">
        <f t="shared" si="48"/>
        <v>300</v>
      </c>
      <c r="BG17" s="14">
        <f>BE17*$L$32/100</f>
        <v>52.5</v>
      </c>
      <c r="BH17" s="14">
        <f t="shared" si="49"/>
        <v>147.5</v>
      </c>
      <c r="BI17" s="14">
        <f>BF17*$L$36/100</f>
        <v>75</v>
      </c>
      <c r="BJ17" s="21"/>
      <c r="BK17" s="20">
        <f>$T$31*100*BH17/$DF17</f>
        <v>7.1343494742951805E-2</v>
      </c>
      <c r="BL17" s="20">
        <f>$T$35*100*BI17/$DF17</f>
        <v>1.3603632472173013E-2</v>
      </c>
      <c r="BM17" s="28">
        <f>$T$39*100*BG17/$DF17</f>
        <v>3.7137916649032328E-2</v>
      </c>
      <c r="BN17" s="28"/>
      <c r="BO17" s="28">
        <f t="shared" si="44"/>
        <v>1.4855166659612931E-2</v>
      </c>
      <c r="BP17" s="28">
        <f t="shared" si="45"/>
        <v>2.8537397897180725E-2</v>
      </c>
      <c r="BQ17" s="28">
        <f t="shared" si="46"/>
        <v>5.4414529888692055E-3</v>
      </c>
      <c r="BR17" s="10">
        <v>8</v>
      </c>
      <c r="BS17" s="15"/>
      <c r="BT17" s="14"/>
      <c r="BU17" s="14">
        <f t="shared" si="61"/>
        <v>200</v>
      </c>
      <c r="BV17" s="14">
        <f t="shared" si="55"/>
        <v>300</v>
      </c>
      <c r="BW17" s="14">
        <f>BU17*$L$32/100</f>
        <v>52.5</v>
      </c>
      <c r="BX17" s="14">
        <f t="shared" si="56"/>
        <v>147.5</v>
      </c>
      <c r="BY17" s="14">
        <f>BV17*$L$36/100</f>
        <v>75</v>
      </c>
      <c r="BZ17" s="21"/>
      <c r="CA17" s="20">
        <f>$T$31*100*BX17/$DF17</f>
        <v>7.1343494742951805E-2</v>
      </c>
      <c r="CB17" s="20">
        <f>$T$35*100*BY17/$DF17</f>
        <v>1.3603632472173013E-2</v>
      </c>
      <c r="CC17" s="28">
        <f>$T$39*100*BW17/$DF17</f>
        <v>3.7137916649032328E-2</v>
      </c>
      <c r="CD17" s="28"/>
      <c r="CE17" s="28">
        <f t="shared" si="50"/>
        <v>1.4855166659612931E-2</v>
      </c>
      <c r="CF17" s="28">
        <f t="shared" si="51"/>
        <v>2.8537397897180725E-2</v>
      </c>
      <c r="CG17" s="28">
        <f t="shared" si="52"/>
        <v>5.4414529888692055E-3</v>
      </c>
      <c r="CH17" s="10">
        <v>7</v>
      </c>
      <c r="CI17" s="15"/>
      <c r="CJ17" s="14"/>
      <c r="CK17" s="14">
        <f t="shared" si="64"/>
        <v>200</v>
      </c>
      <c r="CL17" s="14">
        <f t="shared" si="62"/>
        <v>300</v>
      </c>
      <c r="CM17" s="14">
        <f>CK17*$L$32/100</f>
        <v>52.5</v>
      </c>
      <c r="CN17" s="14">
        <f t="shared" si="63"/>
        <v>147.5</v>
      </c>
      <c r="CO17" s="14">
        <f>CL17*$L$36/100</f>
        <v>75</v>
      </c>
      <c r="CP17" s="21"/>
      <c r="CQ17" s="20">
        <f>$T$31*100*CN17/$DF17</f>
        <v>7.1343494742951805E-2</v>
      </c>
      <c r="CR17" s="20">
        <f>$T$35*100*CO17/$DF17</f>
        <v>1.3603632472173013E-2</v>
      </c>
      <c r="CS17" s="28">
        <f>$T$39*100*CM17/$DF17</f>
        <v>3.7137916649032328E-2</v>
      </c>
      <c r="CT17" s="28"/>
      <c r="CU17" s="28">
        <f t="shared" si="57"/>
        <v>1.4855166659612931E-2</v>
      </c>
      <c r="CV17" s="28">
        <f t="shared" si="58"/>
        <v>2.8537397897180725E-2</v>
      </c>
      <c r="CW17" s="28">
        <f t="shared" si="59"/>
        <v>5.4414529888692055E-3</v>
      </c>
      <c r="CX17" s="5"/>
      <c r="CY17" s="4">
        <f t="shared" si="6"/>
        <v>2662.5</v>
      </c>
      <c r="CZ17" s="2">
        <f t="shared" si="7"/>
        <v>0.80542573323579014</v>
      </c>
      <c r="DA17" s="2">
        <f t="shared" si="8"/>
        <v>0.49888601365200091</v>
      </c>
      <c r="DB17" s="2">
        <f t="shared" si="9"/>
        <v>1.0206107124071175</v>
      </c>
      <c r="DC17" s="37">
        <f t="shared" si="10"/>
        <v>0.2151849791713274</v>
      </c>
      <c r="DD17" s="4"/>
      <c r="DE17" s="3">
        <v>80036</v>
      </c>
      <c r="DF17" s="3">
        <f t="shared" si="53"/>
        <v>82698.5</v>
      </c>
      <c r="DG17" s="4"/>
      <c r="DH17" s="3">
        <f t="shared" si="60"/>
        <v>4304.6639876861109</v>
      </c>
      <c r="DI17" s="3">
        <f t="shared" si="0"/>
        <v>53784.097002425289</v>
      </c>
      <c r="DJ17" s="3">
        <f t="shared" si="11"/>
        <v>4349.0508667198892</v>
      </c>
      <c r="DK17" s="3">
        <f t="shared" si="1"/>
        <v>52589.235194349225</v>
      </c>
      <c r="DL17" s="1">
        <f t="shared" si="2"/>
        <v>1.0311345824145945</v>
      </c>
      <c r="DM17" s="1">
        <f t="shared" si="2"/>
        <v>-2.2215894189358321</v>
      </c>
      <c r="DO17" s="3">
        <f t="shared" si="12"/>
        <v>44.386879033778314</v>
      </c>
      <c r="DP17" s="3">
        <f t="shared" si="13"/>
        <v>22.69007253310113</v>
      </c>
      <c r="DQ17" s="3">
        <f t="shared" si="14"/>
        <v>10.783312830836294</v>
      </c>
      <c r="DR17" s="3">
        <f t="shared" si="15"/>
        <v>35.028374832076153</v>
      </c>
      <c r="DS17" s="4">
        <f t="shared" si="16"/>
        <v>10.913493669840356</v>
      </c>
      <c r="DT17" s="3">
        <f t="shared" si="17"/>
        <v>-1.5549894681387286</v>
      </c>
      <c r="DU17" s="3">
        <f t="shared" si="18"/>
        <v>45.94186850191651</v>
      </c>
      <c r="DW17" s="2">
        <f t="shared" si="19"/>
        <v>0.52172469875511662</v>
      </c>
      <c r="DX17" s="2">
        <f t="shared" si="3"/>
        <v>0.24794634878504446</v>
      </c>
      <c r="DY17" s="2">
        <f t="shared" si="20"/>
        <v>-3.5754685695629007E-2</v>
      </c>
      <c r="DZ17" s="2">
        <f t="shared" si="4"/>
        <v>0.25093966486695646</v>
      </c>
      <c r="EA17" s="2">
        <f t="shared" si="5"/>
        <v>0.2509396648669564</v>
      </c>
      <c r="EB17" s="2"/>
      <c r="EC17" s="2"/>
      <c r="ED17" s="3">
        <f t="shared" si="21"/>
        <v>4303.1089982179719</v>
      </c>
      <c r="EE17" s="3">
        <f t="shared" si="22"/>
        <v>45.94186850191727</v>
      </c>
      <c r="EF17" s="3">
        <f t="shared" si="23"/>
        <v>53764.668376955015</v>
      </c>
      <c r="EG17" s="3">
        <f t="shared" si="24"/>
        <v>17255.161878654373</v>
      </c>
      <c r="EH17" s="70">
        <f t="shared" si="25"/>
        <v>-3.6123364624673915E-2</v>
      </c>
      <c r="EI17" s="1">
        <f t="shared" si="26"/>
        <v>32.09386833314943</v>
      </c>
    </row>
    <row r="18" spans="1:139" x14ac:dyDescent="0.25">
      <c r="A18">
        <v>2028</v>
      </c>
      <c r="B18">
        <v>13</v>
      </c>
      <c r="D18" s="32">
        <v>0</v>
      </c>
      <c r="E18" s="1"/>
      <c r="F18" s="10">
        <v>13</v>
      </c>
      <c r="G18" s="15"/>
      <c r="H18" s="14"/>
      <c r="I18" s="14">
        <f t="shared" si="35"/>
        <v>600</v>
      </c>
      <c r="J18" s="14">
        <f t="shared" si="29"/>
        <v>900</v>
      </c>
      <c r="K18" s="14">
        <f t="shared" si="65"/>
        <v>204.75</v>
      </c>
      <c r="L18" s="14">
        <f t="shared" si="30"/>
        <v>395.25</v>
      </c>
      <c r="M18" s="14">
        <f t="shared" si="66"/>
        <v>112.5</v>
      </c>
      <c r="N18" s="21"/>
      <c r="O18" s="20">
        <f t="shared" si="67"/>
        <v>0.1919032836581791</v>
      </c>
      <c r="P18" s="20">
        <f t="shared" si="68"/>
        <v>2.0483035494824619E-2</v>
      </c>
      <c r="Q18" s="28">
        <f t="shared" si="69"/>
        <v>0.1665134232159276</v>
      </c>
      <c r="R18" s="28"/>
      <c r="S18" s="28">
        <f t="shared" si="27"/>
        <v>6.6605369286371049E-2</v>
      </c>
      <c r="T18" s="28">
        <f t="shared" si="28"/>
        <v>7.6761313463271641E-2</v>
      </c>
      <c r="U18" s="28">
        <f t="shared" si="31"/>
        <v>8.1932141979298486E-3</v>
      </c>
      <c r="V18" s="10">
        <v>12</v>
      </c>
      <c r="W18" s="15"/>
      <c r="X18" s="14"/>
      <c r="Y18" s="14">
        <f t="shared" si="41"/>
        <v>600</v>
      </c>
      <c r="Z18" s="14">
        <f t="shared" si="36"/>
        <v>900</v>
      </c>
      <c r="AA18" s="14">
        <f t="shared" si="70"/>
        <v>204.75</v>
      </c>
      <c r="AB18" s="14">
        <f t="shared" si="37"/>
        <v>395.25</v>
      </c>
      <c r="AC18" s="14">
        <f t="shared" si="71"/>
        <v>112.5</v>
      </c>
      <c r="AD18" s="21"/>
      <c r="AE18" s="20">
        <f t="shared" si="72"/>
        <v>0.1919032836581791</v>
      </c>
      <c r="AF18" s="20">
        <f t="shared" si="73"/>
        <v>2.0483035494824619E-2</v>
      </c>
      <c r="AG18" s="28">
        <f t="shared" si="74"/>
        <v>0.1665134232159276</v>
      </c>
      <c r="AH18" s="28"/>
      <c r="AI18" s="28">
        <f t="shared" si="32"/>
        <v>6.6605369286371049E-2</v>
      </c>
      <c r="AJ18" s="28">
        <f t="shared" si="33"/>
        <v>7.6761313463271641E-2</v>
      </c>
      <c r="AK18" s="28">
        <f t="shared" si="34"/>
        <v>8.1932141979298486E-3</v>
      </c>
      <c r="AL18" s="11">
        <v>11</v>
      </c>
      <c r="AM18" s="16"/>
      <c r="AN18" s="17"/>
      <c r="AO18" s="17">
        <f t="shared" si="47"/>
        <v>300</v>
      </c>
      <c r="AP18" s="17">
        <f t="shared" si="42"/>
        <v>450</v>
      </c>
      <c r="AQ18" s="17">
        <f t="shared" ref="AQ18:AQ25" si="75">AO18*$L$33/100</f>
        <v>102.375</v>
      </c>
      <c r="AR18" s="17">
        <f t="shared" si="43"/>
        <v>197.625</v>
      </c>
      <c r="AS18" s="17">
        <f t="shared" ref="AS18:AS25" si="76">AP18*$L$37/100</f>
        <v>56.25</v>
      </c>
      <c r="AT18" s="23"/>
      <c r="AU18" s="24">
        <f t="shared" ref="AU18:AU25" si="77">$T$32*100*AR18/$DF18</f>
        <v>9.5951641829089551E-2</v>
      </c>
      <c r="AV18" s="24">
        <f t="shared" ref="AV18:AV25" si="78">$T$36*100*AS18/$DF18</f>
        <v>1.0241517747412309E-2</v>
      </c>
      <c r="AW18" s="30">
        <f t="shared" ref="AW18:AW25" si="79">$T$40*100*AQ18/$DF18</f>
        <v>8.3256711607963801E-2</v>
      </c>
      <c r="AX18" s="31"/>
      <c r="AY18" s="30">
        <f t="shared" si="38"/>
        <v>3.3302684643185525E-2</v>
      </c>
      <c r="AZ18" s="30">
        <f t="shared" si="39"/>
        <v>3.838065673163582E-2</v>
      </c>
      <c r="BA18" s="30">
        <f t="shared" si="40"/>
        <v>4.0966070989649243E-3</v>
      </c>
      <c r="BB18" s="10">
        <v>10</v>
      </c>
      <c r="BC18" s="15"/>
      <c r="BD18" s="14"/>
      <c r="BE18" s="14">
        <f t="shared" si="54"/>
        <v>200</v>
      </c>
      <c r="BF18" s="14">
        <f t="shared" si="48"/>
        <v>300</v>
      </c>
      <c r="BG18" s="14">
        <f>BE18*$L$32/100</f>
        <v>52.5</v>
      </c>
      <c r="BH18" s="14">
        <f t="shared" si="49"/>
        <v>147.5</v>
      </c>
      <c r="BI18" s="14">
        <f>BF18*$L$36/100</f>
        <v>75</v>
      </c>
      <c r="BJ18" s="21"/>
      <c r="BK18" s="20">
        <f>$T$31*100*BH18/$DF18</f>
        <v>7.1614761137460889E-2</v>
      </c>
      <c r="BL18" s="20">
        <f>$T$35*100*BI18/$DF18</f>
        <v>1.3655356996549746E-2</v>
      </c>
      <c r="BM18" s="28">
        <f>$T$39*100*BG18/$DF18</f>
        <v>3.7279124600580811E-2</v>
      </c>
      <c r="BN18" s="28"/>
      <c r="BO18" s="28">
        <f t="shared" si="44"/>
        <v>1.4911649840232325E-2</v>
      </c>
      <c r="BP18" s="28">
        <f t="shared" si="45"/>
        <v>2.8645904454984356E-2</v>
      </c>
      <c r="BQ18" s="28">
        <f t="shared" si="46"/>
        <v>5.4621427986198991E-3</v>
      </c>
      <c r="BR18" s="10">
        <v>9</v>
      </c>
      <c r="BS18" s="15"/>
      <c r="BT18" s="14"/>
      <c r="BU18" s="14">
        <f t="shared" si="61"/>
        <v>200</v>
      </c>
      <c r="BV18" s="14">
        <f t="shared" si="55"/>
        <v>300</v>
      </c>
      <c r="BW18" s="14">
        <f>BU18*$L$32/100</f>
        <v>52.5</v>
      </c>
      <c r="BX18" s="14">
        <f t="shared" si="56"/>
        <v>147.5</v>
      </c>
      <c r="BY18" s="14">
        <f>BV18*$L$36/100</f>
        <v>75</v>
      </c>
      <c r="BZ18" s="21"/>
      <c r="CA18" s="20">
        <f>$T$31*100*BX18/$DF18</f>
        <v>7.1614761137460889E-2</v>
      </c>
      <c r="CB18" s="20">
        <f>$T$35*100*BY18/$DF18</f>
        <v>1.3655356996549746E-2</v>
      </c>
      <c r="CC18" s="28">
        <f>$T$39*100*BW18/$DF18</f>
        <v>3.7279124600580811E-2</v>
      </c>
      <c r="CD18" s="28"/>
      <c r="CE18" s="28">
        <f t="shared" si="50"/>
        <v>1.4911649840232325E-2</v>
      </c>
      <c r="CF18" s="28">
        <f t="shared" si="51"/>
        <v>2.8645904454984356E-2</v>
      </c>
      <c r="CG18" s="28">
        <f t="shared" si="52"/>
        <v>5.4621427986198991E-3</v>
      </c>
      <c r="CH18" s="10">
        <v>8</v>
      </c>
      <c r="CI18" s="15"/>
      <c r="CJ18" s="14"/>
      <c r="CK18" s="14">
        <f t="shared" si="64"/>
        <v>200</v>
      </c>
      <c r="CL18" s="14">
        <f t="shared" si="62"/>
        <v>300</v>
      </c>
      <c r="CM18" s="14">
        <f>CK18*$L$32/100</f>
        <v>52.5</v>
      </c>
      <c r="CN18" s="14">
        <f t="shared" si="63"/>
        <v>147.5</v>
      </c>
      <c r="CO18" s="14">
        <f>CL18*$L$36/100</f>
        <v>75</v>
      </c>
      <c r="CP18" s="21"/>
      <c r="CQ18" s="20">
        <f>$T$31*100*CN18/$DF18</f>
        <v>7.1614761137460889E-2</v>
      </c>
      <c r="CR18" s="20">
        <f>$T$35*100*CO18/$DF18</f>
        <v>1.3655356996549746E-2</v>
      </c>
      <c r="CS18" s="28">
        <f>$T$39*100*CM18/$DF18</f>
        <v>3.7279124600580811E-2</v>
      </c>
      <c r="CT18" s="28"/>
      <c r="CU18" s="28">
        <f t="shared" si="57"/>
        <v>1.4911649840232325E-2</v>
      </c>
      <c r="CV18" s="28">
        <f t="shared" si="58"/>
        <v>2.8645904454984356E-2</v>
      </c>
      <c r="CW18" s="28">
        <f t="shared" si="59"/>
        <v>5.4621427986198991E-3</v>
      </c>
      <c r="CX18" s="4"/>
      <c r="CY18" s="4">
        <f t="shared" si="6"/>
        <v>2606.25</v>
      </c>
      <c r="CZ18" s="2">
        <f t="shared" si="7"/>
        <v>0.78677615228454123</v>
      </c>
      <c r="DA18" s="2">
        <f t="shared" si="8"/>
        <v>0.52812093184156139</v>
      </c>
      <c r="DB18" s="2">
        <f t="shared" si="9"/>
        <v>1.0540797654920024</v>
      </c>
      <c r="DC18" s="37">
        <f t="shared" si="10"/>
        <v>0.26730361320746121</v>
      </c>
      <c r="DD18" s="4"/>
      <c r="DE18" s="3">
        <v>79779</v>
      </c>
      <c r="DF18" s="3">
        <f t="shared" si="53"/>
        <v>82385.25</v>
      </c>
      <c r="DG18" s="4"/>
      <c r="DH18" s="3">
        <f t="shared" si="60"/>
        <v>4433.8039073166947</v>
      </c>
      <c r="DI18" s="3">
        <f t="shared" si="0"/>
        <v>55576.077756260347</v>
      </c>
      <c r="DJ18" s="3">
        <f t="shared" si="11"/>
        <v>4481.037618133525</v>
      </c>
      <c r="DK18" s="3">
        <f t="shared" si="1"/>
        <v>54391.260791628658</v>
      </c>
      <c r="DL18" s="1">
        <f t="shared" si="2"/>
        <v>1.0653089718037689</v>
      </c>
      <c r="DM18" s="1">
        <f t="shared" si="2"/>
        <v>-2.1318830195753202</v>
      </c>
      <c r="DO18" s="3">
        <f t="shared" si="12"/>
        <v>47.233710816830353</v>
      </c>
      <c r="DP18" s="3">
        <f t="shared" si="13"/>
        <v>23.568413191772592</v>
      </c>
      <c r="DQ18" s="3">
        <f t="shared" si="14"/>
        <v>11.761652919653665</v>
      </c>
      <c r="DR18" s="3">
        <f t="shared" si="15"/>
        <v>35.255735354373797</v>
      </c>
      <c r="DS18" s="4">
        <f t="shared" si="16"/>
        <v>11.903644705404016</v>
      </c>
      <c r="DT18" s="3">
        <f t="shared" si="17"/>
        <v>7.4330757052457841E-2</v>
      </c>
      <c r="DU18" s="3">
        <f t="shared" si="18"/>
        <v>47.159380059777817</v>
      </c>
      <c r="DW18" s="2">
        <f t="shared" si="19"/>
        <v>0.52595883365044105</v>
      </c>
      <c r="DX18" s="2">
        <f t="shared" si="3"/>
        <v>0.26247610312525599</v>
      </c>
      <c r="DY18" s="2">
        <f t="shared" si="20"/>
        <v>1.6587844911558625E-3</v>
      </c>
      <c r="DZ18" s="2">
        <f t="shared" si="4"/>
        <v>0.2656448287163054</v>
      </c>
      <c r="EA18" s="2">
        <f t="shared" si="5"/>
        <v>0.26564482871630535</v>
      </c>
      <c r="EB18" s="2"/>
      <c r="EC18" s="2"/>
      <c r="ED18" s="3">
        <f t="shared" si="21"/>
        <v>4433.8782380737475</v>
      </c>
      <c r="EE18" s="3">
        <f t="shared" si="22"/>
        <v>47.159380059777504</v>
      </c>
      <c r="EF18" s="3">
        <f t="shared" si="23"/>
        <v>55577.009464567716</v>
      </c>
      <c r="EG18" s="3">
        <f t="shared" si="24"/>
        <v>18094.726162024941</v>
      </c>
      <c r="EH18" s="70">
        <f t="shared" si="25"/>
        <v>1.6764556711956757E-3</v>
      </c>
      <c r="EI18" s="1">
        <f t="shared" si="26"/>
        <v>32.557934182408573</v>
      </c>
    </row>
    <row r="19" spans="1:139" x14ac:dyDescent="0.25">
      <c r="A19">
        <v>2029</v>
      </c>
      <c r="B19">
        <v>14</v>
      </c>
      <c r="D19" s="32">
        <v>0</v>
      </c>
      <c r="E19" s="1"/>
      <c r="F19" s="10">
        <v>14</v>
      </c>
      <c r="G19" s="15"/>
      <c r="H19" s="14"/>
      <c r="I19" s="14">
        <f t="shared" si="35"/>
        <v>600</v>
      </c>
      <c r="J19" s="14">
        <f t="shared" si="29"/>
        <v>900</v>
      </c>
      <c r="K19" s="14">
        <f t="shared" si="65"/>
        <v>204.75</v>
      </c>
      <c r="L19" s="14">
        <f t="shared" si="30"/>
        <v>395.25</v>
      </c>
      <c r="M19" s="14">
        <f t="shared" si="66"/>
        <v>112.5</v>
      </c>
      <c r="N19" s="21"/>
      <c r="O19" s="20">
        <f t="shared" si="67"/>
        <v>0.19261989248130607</v>
      </c>
      <c r="P19" s="20">
        <f t="shared" si="68"/>
        <v>2.0559523628222897E-2</v>
      </c>
      <c r="Q19" s="28">
        <f t="shared" si="69"/>
        <v>0.16713522074836665</v>
      </c>
      <c r="R19" s="28"/>
      <c r="S19" s="28">
        <f t="shared" si="27"/>
        <v>6.6854088299346665E-2</v>
      </c>
      <c r="T19" s="28">
        <f t="shared" si="28"/>
        <v>7.7047956992522426E-2</v>
      </c>
      <c r="U19" s="28">
        <f t="shared" si="31"/>
        <v>8.2238094512891591E-3</v>
      </c>
      <c r="V19" s="10">
        <v>13</v>
      </c>
      <c r="W19" s="15"/>
      <c r="X19" s="14"/>
      <c r="Y19" s="14">
        <f t="shared" si="41"/>
        <v>600</v>
      </c>
      <c r="Z19" s="14">
        <f t="shared" si="36"/>
        <v>900</v>
      </c>
      <c r="AA19" s="14">
        <f t="shared" si="70"/>
        <v>204.75</v>
      </c>
      <c r="AB19" s="14">
        <f t="shared" si="37"/>
        <v>395.25</v>
      </c>
      <c r="AC19" s="14">
        <f t="shared" si="71"/>
        <v>112.5</v>
      </c>
      <c r="AD19" s="21"/>
      <c r="AE19" s="20">
        <f t="shared" si="72"/>
        <v>0.19261989248130607</v>
      </c>
      <c r="AF19" s="20">
        <f t="shared" si="73"/>
        <v>2.0559523628222897E-2</v>
      </c>
      <c r="AG19" s="28">
        <f t="shared" si="74"/>
        <v>0.16713522074836665</v>
      </c>
      <c r="AH19" s="28"/>
      <c r="AI19" s="28">
        <f t="shared" si="32"/>
        <v>6.6854088299346665E-2</v>
      </c>
      <c r="AJ19" s="28">
        <f t="shared" si="33"/>
        <v>7.7047956992522426E-2</v>
      </c>
      <c r="AK19" s="28">
        <f t="shared" si="34"/>
        <v>8.2238094512891591E-3</v>
      </c>
      <c r="AL19" s="10">
        <v>12</v>
      </c>
      <c r="AM19" s="15"/>
      <c r="AN19" s="14"/>
      <c r="AO19" s="14">
        <f t="shared" si="47"/>
        <v>300</v>
      </c>
      <c r="AP19" s="14">
        <f t="shared" si="42"/>
        <v>450</v>
      </c>
      <c r="AQ19" s="14">
        <f t="shared" si="75"/>
        <v>102.375</v>
      </c>
      <c r="AR19" s="14">
        <f t="shared" si="43"/>
        <v>197.625</v>
      </c>
      <c r="AS19" s="14">
        <f t="shared" si="76"/>
        <v>56.25</v>
      </c>
      <c r="AT19" s="21"/>
      <c r="AU19" s="20">
        <f t="shared" si="77"/>
        <v>9.6309946240653033E-2</v>
      </c>
      <c r="AV19" s="20">
        <f t="shared" si="78"/>
        <v>1.0279761814111449E-2</v>
      </c>
      <c r="AW19" s="28">
        <f t="shared" si="79"/>
        <v>8.3567610374183324E-2</v>
      </c>
      <c r="AX19" s="28"/>
      <c r="AY19" s="28">
        <f t="shared" si="38"/>
        <v>3.3427044149673332E-2</v>
      </c>
      <c r="AZ19" s="28">
        <f t="shared" si="39"/>
        <v>3.8523978496261213E-2</v>
      </c>
      <c r="BA19" s="28">
        <f t="shared" si="40"/>
        <v>4.1119047256445796E-3</v>
      </c>
      <c r="BB19" s="11">
        <v>11</v>
      </c>
      <c r="BC19" s="16"/>
      <c r="BD19" s="17"/>
      <c r="BE19" s="17">
        <f t="shared" si="54"/>
        <v>200</v>
      </c>
      <c r="BF19" s="17">
        <f t="shared" si="48"/>
        <v>300</v>
      </c>
      <c r="BG19" s="17">
        <f t="shared" ref="BG19:BG25" si="80">BE19*$L$33/100</f>
        <v>68.25</v>
      </c>
      <c r="BH19" s="17">
        <f t="shared" si="49"/>
        <v>131.75</v>
      </c>
      <c r="BI19" s="17">
        <f t="shared" ref="BI19:BI25" si="81">BF19*$L$37/100</f>
        <v>37.5</v>
      </c>
      <c r="BJ19" s="23"/>
      <c r="BK19" s="24">
        <f t="shared" ref="BK19:BK25" si="82">$T$32*100*BH19/$DF19</f>
        <v>6.4206630827102026E-2</v>
      </c>
      <c r="BL19" s="24">
        <f t="shared" ref="BL19:BL25" si="83">$T$36*100*BI19/$DF19</f>
        <v>6.8531745427409651E-3</v>
      </c>
      <c r="BM19" s="30">
        <f t="shared" ref="BM19:BM25" si="84">$T$40*100*BG19/$DF19</f>
        <v>5.5711740249455556E-2</v>
      </c>
      <c r="BN19" s="31"/>
      <c r="BO19" s="30">
        <f t="shared" si="44"/>
        <v>2.2284696099782224E-2</v>
      </c>
      <c r="BP19" s="30">
        <f t="shared" si="45"/>
        <v>2.5682652330840813E-2</v>
      </c>
      <c r="BQ19" s="30">
        <f t="shared" si="46"/>
        <v>2.7412698170963864E-3</v>
      </c>
      <c r="BR19" s="10">
        <v>10</v>
      </c>
      <c r="BS19" s="15"/>
      <c r="BT19" s="14"/>
      <c r="BU19" s="14">
        <f t="shared" si="61"/>
        <v>200</v>
      </c>
      <c r="BV19" s="14">
        <f t="shared" si="55"/>
        <v>300</v>
      </c>
      <c r="BW19" s="14">
        <f>BU19*$L$32/100</f>
        <v>52.5</v>
      </c>
      <c r="BX19" s="14">
        <f t="shared" si="56"/>
        <v>147.5</v>
      </c>
      <c r="BY19" s="14">
        <f>BV19*$L$36/100</f>
        <v>75</v>
      </c>
      <c r="BZ19" s="21"/>
      <c r="CA19" s="20">
        <f>$T$31*100*BX19/$DF19</f>
        <v>7.1882186314971896E-2</v>
      </c>
      <c r="CB19" s="20">
        <f>$T$35*100*BY19/$DF19</f>
        <v>1.370634908548193E-2</v>
      </c>
      <c r="CC19" s="28">
        <f>$T$39*100*BW19/$DF19</f>
        <v>3.7418333003365667E-2</v>
      </c>
      <c r="CD19" s="28"/>
      <c r="CE19" s="28">
        <f t="shared" si="50"/>
        <v>1.4967333201346267E-2</v>
      </c>
      <c r="CF19" s="28">
        <f t="shared" si="51"/>
        <v>2.8752874525988761E-2</v>
      </c>
      <c r="CG19" s="28">
        <f t="shared" si="52"/>
        <v>5.4825396341927728E-3</v>
      </c>
      <c r="CH19" s="10">
        <v>9</v>
      </c>
      <c r="CI19" s="15"/>
      <c r="CJ19" s="14"/>
      <c r="CK19" s="14">
        <f t="shared" si="64"/>
        <v>200</v>
      </c>
      <c r="CL19" s="14">
        <f t="shared" si="62"/>
        <v>300</v>
      </c>
      <c r="CM19" s="14">
        <f>CK19*$L$32/100</f>
        <v>52.5</v>
      </c>
      <c r="CN19" s="14">
        <f t="shared" si="63"/>
        <v>147.5</v>
      </c>
      <c r="CO19" s="14">
        <f>CL19*$L$36/100</f>
        <v>75</v>
      </c>
      <c r="CP19" s="21"/>
      <c r="CQ19" s="20">
        <f>$T$31*100*CN19/$DF19</f>
        <v>7.1882186314971896E-2</v>
      </c>
      <c r="CR19" s="20">
        <f>$T$35*100*CO19/$DF19</f>
        <v>1.370634908548193E-2</v>
      </c>
      <c r="CS19" s="28">
        <f>$T$39*100*CM19/$DF19</f>
        <v>3.7418333003365667E-2</v>
      </c>
      <c r="CT19" s="28"/>
      <c r="CU19" s="28">
        <f t="shared" si="57"/>
        <v>1.4967333201346267E-2</v>
      </c>
      <c r="CV19" s="28">
        <f t="shared" si="58"/>
        <v>2.8752874525988761E-2</v>
      </c>
      <c r="CW19" s="28">
        <f t="shared" si="59"/>
        <v>5.4825396341927728E-3</v>
      </c>
      <c r="CX19" s="4"/>
      <c r="CY19" s="4">
        <f t="shared" si="6"/>
        <v>2568.75</v>
      </c>
      <c r="CZ19" s="2">
        <f t="shared" si="7"/>
        <v>0.77518541644457306</v>
      </c>
      <c r="DA19" s="2">
        <f t="shared" si="8"/>
        <v>0.54838645812710363</v>
      </c>
      <c r="DB19" s="2">
        <f t="shared" si="9"/>
        <v>1.0778152079557741</v>
      </c>
      <c r="DC19" s="37">
        <f t="shared" si="10"/>
        <v>0.30262979151120106</v>
      </c>
      <c r="DD19" s="4"/>
      <c r="DE19" s="3">
        <v>79510</v>
      </c>
      <c r="DF19" s="3">
        <f t="shared" si="53"/>
        <v>82078.75</v>
      </c>
      <c r="DG19" s="4"/>
      <c r="DH19" s="3">
        <f t="shared" si="60"/>
        <v>4566.8180245361955</v>
      </c>
      <c r="DI19" s="3">
        <f t="shared" si="0"/>
        <v>57437.027097675709</v>
      </c>
      <c r="DJ19" s="3">
        <f t="shared" si="11"/>
        <v>4616.5761847422118</v>
      </c>
      <c r="DK19" s="3">
        <f t="shared" si="1"/>
        <v>56245.693126932507</v>
      </c>
      <c r="DL19" s="1">
        <f t="shared" si="2"/>
        <v>1.0895586366410859</v>
      </c>
      <c r="DM19" s="1">
        <f t="shared" si="2"/>
        <v>-2.0741567433795849</v>
      </c>
      <c r="DO19" s="3">
        <f t="shared" si="12"/>
        <v>49.758160206016328</v>
      </c>
      <c r="DP19" s="3">
        <f t="shared" si="13"/>
        <v>24.441481579768826</v>
      </c>
      <c r="DQ19" s="3">
        <f t="shared" si="14"/>
        <v>12.58238927724485</v>
      </c>
      <c r="DR19" s="3">
        <f t="shared" si="15"/>
        <v>35.787025323174895</v>
      </c>
      <c r="DS19" s="4">
        <f t="shared" si="16"/>
        <v>12.734289349002333</v>
      </c>
      <c r="DT19" s="3">
        <f t="shared" si="17"/>
        <v>1.2368455338387818</v>
      </c>
      <c r="DU19" s="3">
        <f t="shared" si="18"/>
        <v>48.521314672177226</v>
      </c>
      <c r="DW19" s="2">
        <f t="shared" si="19"/>
        <v>0.5294287498286705</v>
      </c>
      <c r="DX19" s="2">
        <f t="shared" si="3"/>
        <v>0.2725480696891705</v>
      </c>
      <c r="DY19" s="2">
        <f t="shared" si="20"/>
        <v>2.6791403073267883E-2</v>
      </c>
      <c r="DZ19" s="2">
        <f t="shared" si="4"/>
        <v>0.27583838843793312</v>
      </c>
      <c r="EA19" s="2">
        <f t="shared" si="5"/>
        <v>0.27583838843793318</v>
      </c>
      <c r="EB19" s="2"/>
      <c r="EC19" s="2"/>
      <c r="ED19" s="3">
        <f t="shared" si="21"/>
        <v>4568.0548700700347</v>
      </c>
      <c r="EE19" s="3">
        <f t="shared" si="22"/>
        <v>48.521314672177141</v>
      </c>
      <c r="EF19" s="3">
        <f t="shared" si="23"/>
        <v>57452.582946422277</v>
      </c>
      <c r="EG19" s="3">
        <f t="shared" si="24"/>
        <v>18889.076271407161</v>
      </c>
      <c r="EH19" s="70">
        <f t="shared" si="25"/>
        <v>2.7083311119358022E-2</v>
      </c>
      <c r="EI19" s="1">
        <f t="shared" si="26"/>
        <v>32.877679823415903</v>
      </c>
    </row>
    <row r="20" spans="1:139" x14ac:dyDescent="0.25">
      <c r="A20">
        <v>2030</v>
      </c>
      <c r="B20">
        <v>15</v>
      </c>
      <c r="D20" s="32">
        <v>0</v>
      </c>
      <c r="E20" s="1"/>
      <c r="F20" s="10">
        <v>15</v>
      </c>
      <c r="G20" s="15"/>
      <c r="H20" s="14"/>
      <c r="I20" s="14">
        <f t="shared" si="35"/>
        <v>600</v>
      </c>
      <c r="J20" s="14">
        <f t="shared" si="29"/>
        <v>900</v>
      </c>
      <c r="K20" s="14">
        <f t="shared" si="65"/>
        <v>204.75</v>
      </c>
      <c r="L20" s="14">
        <f t="shared" si="30"/>
        <v>395.25</v>
      </c>
      <c r="M20" s="14">
        <f t="shared" si="66"/>
        <v>112.5</v>
      </c>
      <c r="N20" s="21"/>
      <c r="O20" s="20">
        <f t="shared" si="67"/>
        <v>0.19336788515341927</v>
      </c>
      <c r="P20" s="20">
        <f t="shared" si="68"/>
        <v>2.0639361555749209E-2</v>
      </c>
      <c r="Q20" s="28">
        <f t="shared" si="69"/>
        <v>0.16778424987387056</v>
      </c>
      <c r="R20" s="28"/>
      <c r="S20" s="28">
        <f t="shared" si="27"/>
        <v>6.7113699949548231E-2</v>
      </c>
      <c r="T20" s="28">
        <f t="shared" si="28"/>
        <v>7.7347154061367718E-2</v>
      </c>
      <c r="U20" s="28">
        <f t="shared" si="31"/>
        <v>8.2557446222996846E-3</v>
      </c>
      <c r="V20" s="10">
        <v>14</v>
      </c>
      <c r="W20" s="15"/>
      <c r="X20" s="14"/>
      <c r="Y20" s="14">
        <f t="shared" si="41"/>
        <v>600</v>
      </c>
      <c r="Z20" s="14">
        <f t="shared" si="36"/>
        <v>900</v>
      </c>
      <c r="AA20" s="14">
        <f t="shared" si="70"/>
        <v>204.75</v>
      </c>
      <c r="AB20" s="14">
        <f t="shared" si="37"/>
        <v>395.25</v>
      </c>
      <c r="AC20" s="14">
        <f t="shared" si="71"/>
        <v>112.5</v>
      </c>
      <c r="AD20" s="21"/>
      <c r="AE20" s="20">
        <f t="shared" si="72"/>
        <v>0.19336788515341927</v>
      </c>
      <c r="AF20" s="20">
        <f t="shared" si="73"/>
        <v>2.0639361555749209E-2</v>
      </c>
      <c r="AG20" s="28">
        <f t="shared" si="74"/>
        <v>0.16778424987387056</v>
      </c>
      <c r="AH20" s="28"/>
      <c r="AI20" s="28">
        <f t="shared" si="32"/>
        <v>6.7113699949548231E-2</v>
      </c>
      <c r="AJ20" s="28">
        <f t="shared" si="33"/>
        <v>7.7347154061367718E-2</v>
      </c>
      <c r="AK20" s="28">
        <f t="shared" si="34"/>
        <v>8.2557446222996846E-3</v>
      </c>
      <c r="AL20" s="10">
        <v>13</v>
      </c>
      <c r="AM20" s="15"/>
      <c r="AN20" s="14"/>
      <c r="AO20" s="14">
        <f t="shared" si="47"/>
        <v>300</v>
      </c>
      <c r="AP20" s="14">
        <f t="shared" si="42"/>
        <v>450</v>
      </c>
      <c r="AQ20" s="14">
        <f t="shared" si="75"/>
        <v>102.375</v>
      </c>
      <c r="AR20" s="14">
        <f t="shared" si="43"/>
        <v>197.625</v>
      </c>
      <c r="AS20" s="14">
        <f t="shared" si="76"/>
        <v>56.25</v>
      </c>
      <c r="AT20" s="21"/>
      <c r="AU20" s="20">
        <f t="shared" si="77"/>
        <v>9.6683942576709633E-2</v>
      </c>
      <c r="AV20" s="20">
        <f t="shared" si="78"/>
        <v>1.0319680777874604E-2</v>
      </c>
      <c r="AW20" s="28">
        <f t="shared" si="79"/>
        <v>8.3892124936935278E-2</v>
      </c>
      <c r="AX20" s="28"/>
      <c r="AY20" s="28">
        <f t="shared" si="38"/>
        <v>3.3556849974774115E-2</v>
      </c>
      <c r="AZ20" s="28">
        <f t="shared" si="39"/>
        <v>3.8673577030683859E-2</v>
      </c>
      <c r="BA20" s="28">
        <f t="shared" si="40"/>
        <v>4.1278723111498423E-3</v>
      </c>
      <c r="BB20" s="10">
        <v>12</v>
      </c>
      <c r="BC20" s="15"/>
      <c r="BD20" s="14"/>
      <c r="BE20" s="14">
        <f t="shared" si="54"/>
        <v>200</v>
      </c>
      <c r="BF20" s="14">
        <f t="shared" si="48"/>
        <v>300</v>
      </c>
      <c r="BG20" s="14">
        <f t="shared" si="80"/>
        <v>68.25</v>
      </c>
      <c r="BH20" s="14">
        <f t="shared" si="49"/>
        <v>131.75</v>
      </c>
      <c r="BI20" s="14">
        <f t="shared" si="81"/>
        <v>37.5</v>
      </c>
      <c r="BJ20" s="21"/>
      <c r="BK20" s="20">
        <f t="shared" si="82"/>
        <v>6.4455961717806418E-2</v>
      </c>
      <c r="BL20" s="20">
        <f t="shared" si="83"/>
        <v>6.8797871852497366E-3</v>
      </c>
      <c r="BM20" s="28">
        <f t="shared" si="84"/>
        <v>5.592808329129019E-2</v>
      </c>
      <c r="BN20" s="28"/>
      <c r="BO20" s="28">
        <f t="shared" si="44"/>
        <v>2.2371233316516078E-2</v>
      </c>
      <c r="BP20" s="28">
        <f t="shared" si="45"/>
        <v>2.5782384687122569E-2</v>
      </c>
      <c r="BQ20" s="28">
        <f t="shared" si="46"/>
        <v>2.7519148740998947E-3</v>
      </c>
      <c r="BR20" s="11">
        <v>11</v>
      </c>
      <c r="BS20" s="16"/>
      <c r="BT20" s="17"/>
      <c r="BU20" s="17">
        <f t="shared" si="61"/>
        <v>200</v>
      </c>
      <c r="BV20" s="17">
        <f t="shared" si="55"/>
        <v>300</v>
      </c>
      <c r="BW20" s="17">
        <f t="shared" ref="BW20:BW25" si="85">BU20*$L$33/100</f>
        <v>68.25</v>
      </c>
      <c r="BX20" s="17">
        <f t="shared" si="56"/>
        <v>131.75</v>
      </c>
      <c r="BY20" s="17">
        <f t="shared" ref="BY20:BY25" si="86">BV20*$L$37/100</f>
        <v>37.5</v>
      </c>
      <c r="BZ20" s="23"/>
      <c r="CA20" s="24">
        <f t="shared" ref="CA20:CA25" si="87">$T$32*100*BX20/$DF20</f>
        <v>6.4455961717806418E-2</v>
      </c>
      <c r="CB20" s="24">
        <f t="shared" ref="CB20:CB25" si="88">$T$36*100*BY20/$DF20</f>
        <v>6.8797871852497366E-3</v>
      </c>
      <c r="CC20" s="30">
        <f t="shared" ref="CC20:CC25" si="89">$T$40*100*BW20/$DF20</f>
        <v>5.592808329129019E-2</v>
      </c>
      <c r="CD20" s="31"/>
      <c r="CE20" s="30">
        <f t="shared" si="50"/>
        <v>2.2371233316516078E-2</v>
      </c>
      <c r="CF20" s="30">
        <f t="shared" si="51"/>
        <v>2.5782384687122569E-2</v>
      </c>
      <c r="CG20" s="30">
        <f t="shared" si="52"/>
        <v>2.7519148740998947E-3</v>
      </c>
      <c r="CH20" s="10">
        <v>10</v>
      </c>
      <c r="CI20" s="15"/>
      <c r="CJ20" s="14"/>
      <c r="CK20" s="14">
        <f t="shared" si="64"/>
        <v>200</v>
      </c>
      <c r="CL20" s="14">
        <f t="shared" si="62"/>
        <v>300</v>
      </c>
      <c r="CM20" s="14">
        <f>CK20*$L$32/100</f>
        <v>52.5</v>
      </c>
      <c r="CN20" s="14">
        <f t="shared" si="63"/>
        <v>147.5</v>
      </c>
      <c r="CO20" s="14">
        <f>CL20*$L$36/100</f>
        <v>75</v>
      </c>
      <c r="CP20" s="21"/>
      <c r="CQ20" s="20">
        <f>$T$31*100*CN20/$DF20</f>
        <v>7.216132336528612E-2</v>
      </c>
      <c r="CR20" s="20">
        <f>$T$35*100*CO20/$DF20</f>
        <v>1.3759574370499473E-2</v>
      </c>
      <c r="CS20" s="28">
        <f>$T$39*100*CM20/$DF20</f>
        <v>3.7563638031463557E-2</v>
      </c>
      <c r="CT20" s="28"/>
      <c r="CU20" s="28">
        <f t="shared" si="57"/>
        <v>1.5025455212585423E-2</v>
      </c>
      <c r="CV20" s="28">
        <f t="shared" si="58"/>
        <v>2.8864529346114449E-2</v>
      </c>
      <c r="CW20" s="28">
        <f t="shared" si="59"/>
        <v>5.5038297481997895E-3</v>
      </c>
      <c r="CX20" s="4"/>
      <c r="CY20" s="4">
        <f t="shared" si="6"/>
        <v>2531.25</v>
      </c>
      <c r="CZ20" s="2">
        <f t="shared" si="7"/>
        <v>0.76361051231481913</v>
      </c>
      <c r="DA20" s="2">
        <f t="shared" si="8"/>
        <v>0.56888042929872029</v>
      </c>
      <c r="DB20" s="2">
        <f t="shared" si="9"/>
        <v>1.101876805944136</v>
      </c>
      <c r="DC20" s="37">
        <f t="shared" si="10"/>
        <v>0.33826629362931682</v>
      </c>
      <c r="DD20" s="4"/>
      <c r="DE20" s="3">
        <v>79230</v>
      </c>
      <c r="DF20" s="3">
        <f t="shared" si="53"/>
        <v>81761.25</v>
      </c>
      <c r="DG20" s="4"/>
      <c r="DH20" s="3">
        <f t="shared" si="60"/>
        <v>4703.8225652722813</v>
      </c>
      <c r="DI20" s="3">
        <f t="shared" si="0"/>
        <v>59369.210719074617</v>
      </c>
      <c r="DJ20" s="3">
        <f t="shared" si="11"/>
        <v>4756.2303644959338</v>
      </c>
      <c r="DK20" s="3">
        <f t="shared" si="1"/>
        <v>58172.182598675208</v>
      </c>
      <c r="DL20" s="1">
        <f t="shared" si="2"/>
        <v>1.1141534038841661</v>
      </c>
      <c r="DM20" s="1">
        <f t="shared" si="2"/>
        <v>-2.0162439518752406</v>
      </c>
      <c r="DO20" s="3">
        <f t="shared" si="12"/>
        <v>52.407799223652546</v>
      </c>
      <c r="DP20" s="3">
        <f t="shared" si="13"/>
        <v>25.350535507672369</v>
      </c>
      <c r="DQ20" s="3">
        <f t="shared" si="14"/>
        <v>13.447460066842334</v>
      </c>
      <c r="DR20" s="3">
        <f t="shared" si="15"/>
        <v>36.319075053200386</v>
      </c>
      <c r="DS20" s="4">
        <f t="shared" si="16"/>
        <v>13.609803649138218</v>
      </c>
      <c r="DT20" s="3">
        <f t="shared" si="17"/>
        <v>2.4789205213143148</v>
      </c>
      <c r="DU20" s="3">
        <f t="shared" si="18"/>
        <v>49.928878702338608</v>
      </c>
      <c r="DW20" s="2">
        <f t="shared" si="19"/>
        <v>0.53299637664541566</v>
      </c>
      <c r="DX20" s="2">
        <f t="shared" si="3"/>
        <v>0.28273357336146399</v>
      </c>
      <c r="DY20" s="2">
        <f t="shared" si="20"/>
        <v>5.2119437692060511E-2</v>
      </c>
      <c r="DZ20" s="2">
        <f t="shared" si="4"/>
        <v>0.28614685593725631</v>
      </c>
      <c r="EA20" s="2">
        <f t="shared" si="5"/>
        <v>0.28614685593725631</v>
      </c>
      <c r="EB20" s="2"/>
      <c r="EC20" s="2"/>
      <c r="ED20" s="3">
        <f t="shared" si="21"/>
        <v>4706.3014857935959</v>
      </c>
      <c r="EE20" s="3">
        <f t="shared" si="22"/>
        <v>49.928878702337897</v>
      </c>
      <c r="EF20" s="3">
        <f t="shared" si="23"/>
        <v>59400.498369223729</v>
      </c>
      <c r="EG20" s="3">
        <f t="shared" si="24"/>
        <v>19724.989116972996</v>
      </c>
      <c r="EH20" s="70">
        <f t="shared" si="25"/>
        <v>5.2700128181193406E-2</v>
      </c>
      <c r="EI20" s="1">
        <f t="shared" si="26"/>
        <v>33.206773778842241</v>
      </c>
    </row>
    <row r="21" spans="1:139" x14ac:dyDescent="0.25">
      <c r="A21">
        <v>2031</v>
      </c>
      <c r="B21">
        <v>16</v>
      </c>
      <c r="D21" s="32">
        <v>0</v>
      </c>
      <c r="E21" s="1"/>
      <c r="F21" s="10">
        <v>16</v>
      </c>
      <c r="G21" s="15"/>
      <c r="H21" s="14"/>
      <c r="I21" s="14">
        <f t="shared" si="35"/>
        <v>600</v>
      </c>
      <c r="J21" s="14">
        <f t="shared" si="29"/>
        <v>900</v>
      </c>
      <c r="K21" s="14">
        <f t="shared" si="65"/>
        <v>204.75</v>
      </c>
      <c r="L21" s="14">
        <f t="shared" si="30"/>
        <v>395.25</v>
      </c>
      <c r="M21" s="14">
        <f t="shared" si="66"/>
        <v>112.5</v>
      </c>
      <c r="N21" s="21"/>
      <c r="O21" s="20">
        <f t="shared" si="67"/>
        <v>0.19414793188244286</v>
      </c>
      <c r="P21" s="20">
        <f t="shared" si="68"/>
        <v>2.0722620812879337E-2</v>
      </c>
      <c r="Q21" s="28">
        <f t="shared" si="69"/>
        <v>0.16846109212816709</v>
      </c>
      <c r="R21" s="28"/>
      <c r="S21" s="28">
        <f t="shared" si="27"/>
        <v>6.7384436851266841E-2</v>
      </c>
      <c r="T21" s="28">
        <f t="shared" si="28"/>
        <v>7.7659172752977151E-2</v>
      </c>
      <c r="U21" s="28">
        <f t="shared" si="31"/>
        <v>8.2890483251517356E-3</v>
      </c>
      <c r="V21" s="10">
        <v>15</v>
      </c>
      <c r="W21" s="15"/>
      <c r="X21" s="14"/>
      <c r="Y21" s="14">
        <f t="shared" si="41"/>
        <v>600</v>
      </c>
      <c r="Z21" s="14">
        <f t="shared" si="36"/>
        <v>900</v>
      </c>
      <c r="AA21" s="14">
        <f t="shared" si="70"/>
        <v>204.75</v>
      </c>
      <c r="AB21" s="14">
        <f t="shared" si="37"/>
        <v>395.25</v>
      </c>
      <c r="AC21" s="14">
        <f t="shared" si="71"/>
        <v>112.5</v>
      </c>
      <c r="AD21" s="21"/>
      <c r="AE21" s="20">
        <f t="shared" si="72"/>
        <v>0.19414793188244286</v>
      </c>
      <c r="AF21" s="20">
        <f t="shared" si="73"/>
        <v>2.0722620812879337E-2</v>
      </c>
      <c r="AG21" s="28">
        <f t="shared" si="74"/>
        <v>0.16846109212816709</v>
      </c>
      <c r="AH21" s="28"/>
      <c r="AI21" s="28">
        <f t="shared" si="32"/>
        <v>6.7384436851266841E-2</v>
      </c>
      <c r="AJ21" s="28">
        <f t="shared" si="33"/>
        <v>7.7659172752977151E-2</v>
      </c>
      <c r="AK21" s="28">
        <f t="shared" si="34"/>
        <v>8.2890483251517356E-3</v>
      </c>
      <c r="AL21" s="10">
        <v>14</v>
      </c>
      <c r="AM21" s="15"/>
      <c r="AN21" s="14"/>
      <c r="AO21" s="14">
        <f t="shared" si="47"/>
        <v>300</v>
      </c>
      <c r="AP21" s="14">
        <f t="shared" si="42"/>
        <v>450</v>
      </c>
      <c r="AQ21" s="14">
        <f t="shared" si="75"/>
        <v>102.375</v>
      </c>
      <c r="AR21" s="14">
        <f t="shared" si="43"/>
        <v>197.625</v>
      </c>
      <c r="AS21" s="14">
        <f t="shared" si="76"/>
        <v>56.25</v>
      </c>
      <c r="AT21" s="21"/>
      <c r="AU21" s="20">
        <f t="shared" si="77"/>
        <v>9.7073965941221432E-2</v>
      </c>
      <c r="AV21" s="20">
        <f t="shared" si="78"/>
        <v>1.0361310406439669E-2</v>
      </c>
      <c r="AW21" s="28">
        <f t="shared" si="79"/>
        <v>8.4230546064083547E-2</v>
      </c>
      <c r="AX21" s="28"/>
      <c r="AY21" s="28">
        <f t="shared" si="38"/>
        <v>3.369221842563342E-2</v>
      </c>
      <c r="AZ21" s="28">
        <f t="shared" si="39"/>
        <v>3.8829586376488576E-2</v>
      </c>
      <c r="BA21" s="28">
        <f t="shared" si="40"/>
        <v>4.1445241625758678E-3</v>
      </c>
      <c r="BB21" s="10">
        <v>13</v>
      </c>
      <c r="BC21" s="15"/>
      <c r="BD21" s="14"/>
      <c r="BE21" s="14">
        <f t="shared" si="54"/>
        <v>200</v>
      </c>
      <c r="BF21" s="14">
        <f t="shared" si="48"/>
        <v>300</v>
      </c>
      <c r="BG21" s="14">
        <f t="shared" si="80"/>
        <v>68.25</v>
      </c>
      <c r="BH21" s="14">
        <f t="shared" si="49"/>
        <v>131.75</v>
      </c>
      <c r="BI21" s="14">
        <f t="shared" si="81"/>
        <v>37.5</v>
      </c>
      <c r="BJ21" s="21"/>
      <c r="BK21" s="20">
        <f t="shared" si="82"/>
        <v>6.4715977294147631E-2</v>
      </c>
      <c r="BL21" s="20">
        <f t="shared" si="83"/>
        <v>6.90754027095978E-3</v>
      </c>
      <c r="BM21" s="28">
        <f t="shared" si="84"/>
        <v>5.6153697376055703E-2</v>
      </c>
      <c r="BN21" s="28"/>
      <c r="BO21" s="28">
        <f t="shared" si="44"/>
        <v>2.2461478950422283E-2</v>
      </c>
      <c r="BP21" s="28">
        <f t="shared" si="45"/>
        <v>2.5886390917659055E-2</v>
      </c>
      <c r="BQ21" s="28">
        <f t="shared" si="46"/>
        <v>2.7630161083839122E-3</v>
      </c>
      <c r="BR21" s="10">
        <v>12</v>
      </c>
      <c r="BS21" s="15"/>
      <c r="BT21" s="14"/>
      <c r="BU21" s="14">
        <f t="shared" si="61"/>
        <v>200</v>
      </c>
      <c r="BV21" s="14">
        <f t="shared" si="55"/>
        <v>300</v>
      </c>
      <c r="BW21" s="14">
        <f t="shared" si="85"/>
        <v>68.25</v>
      </c>
      <c r="BX21" s="14">
        <f t="shared" si="56"/>
        <v>131.75</v>
      </c>
      <c r="BY21" s="14">
        <f t="shared" si="86"/>
        <v>37.5</v>
      </c>
      <c r="BZ21" s="21"/>
      <c r="CA21" s="20">
        <f t="shared" si="87"/>
        <v>6.4715977294147631E-2</v>
      </c>
      <c r="CB21" s="20">
        <f t="shared" si="88"/>
        <v>6.90754027095978E-3</v>
      </c>
      <c r="CC21" s="28">
        <f t="shared" si="89"/>
        <v>5.6153697376055703E-2</v>
      </c>
      <c r="CD21" s="28"/>
      <c r="CE21" s="28">
        <f t="shared" si="50"/>
        <v>2.2461478950422283E-2</v>
      </c>
      <c r="CF21" s="28">
        <f t="shared" si="51"/>
        <v>2.5886390917659055E-2</v>
      </c>
      <c r="CG21" s="28">
        <f t="shared" si="52"/>
        <v>2.7630161083839122E-3</v>
      </c>
      <c r="CH21" s="11">
        <v>11</v>
      </c>
      <c r="CI21" s="16"/>
      <c r="CJ21" s="17"/>
      <c r="CK21" s="17">
        <f t="shared" si="64"/>
        <v>200</v>
      </c>
      <c r="CL21" s="17">
        <f t="shared" si="62"/>
        <v>300</v>
      </c>
      <c r="CM21" s="17">
        <f>CK21*$L$33/100</f>
        <v>68.25</v>
      </c>
      <c r="CN21" s="17">
        <f t="shared" si="63"/>
        <v>131.75</v>
      </c>
      <c r="CO21" s="17">
        <f>CL21*$L$37/100</f>
        <v>37.5</v>
      </c>
      <c r="CP21" s="23"/>
      <c r="CQ21" s="24">
        <f>$T$32*100*CN21/$DF21</f>
        <v>6.4715977294147631E-2</v>
      </c>
      <c r="CR21" s="24">
        <f>$T$36*100*CO21/$DF21</f>
        <v>6.90754027095978E-3</v>
      </c>
      <c r="CS21" s="30">
        <f>$T$40*100*CM21/$DF21</f>
        <v>5.6153697376055703E-2</v>
      </c>
      <c r="CT21" s="31"/>
      <c r="CU21" s="30">
        <f t="shared" si="57"/>
        <v>2.2461478950422283E-2</v>
      </c>
      <c r="CV21" s="30">
        <f t="shared" si="58"/>
        <v>2.5886390917659055E-2</v>
      </c>
      <c r="CW21" s="30">
        <f t="shared" si="59"/>
        <v>2.7630161083839122E-3</v>
      </c>
      <c r="CX21" s="4"/>
      <c r="CY21" s="4">
        <f t="shared" si="6"/>
        <v>2493.75</v>
      </c>
      <c r="CZ21" s="2">
        <f t="shared" si="7"/>
        <v>0.7520469344336278</v>
      </c>
      <c r="DA21" s="2">
        <f t="shared" si="8"/>
        <v>0.58961382244858485</v>
      </c>
      <c r="DB21" s="2">
        <f t="shared" si="9"/>
        <v>1.12627812520147</v>
      </c>
      <c r="DC21" s="37">
        <f t="shared" si="10"/>
        <v>0.37423119076784217</v>
      </c>
      <c r="DD21" s="4"/>
      <c r="DE21" s="3">
        <v>78939</v>
      </c>
      <c r="DF21" s="3">
        <f t="shared" si="53"/>
        <v>81432.75</v>
      </c>
      <c r="DG21" s="4"/>
      <c r="DH21" s="3">
        <f t="shared" si="60"/>
        <v>4844.9372422304496</v>
      </c>
      <c r="DI21" s="3">
        <f t="shared" si="0"/>
        <v>61375.710893607087</v>
      </c>
      <c r="DJ21" s="3">
        <f t="shared" si="11"/>
        <v>4900.1262927732005</v>
      </c>
      <c r="DK21" s="3">
        <f t="shared" si="1"/>
        <v>60173.901689101745</v>
      </c>
      <c r="DL21" s="1">
        <f t="shared" si="2"/>
        <v>1.1391076454345006</v>
      </c>
      <c r="DM21" s="1">
        <f t="shared" si="2"/>
        <v>-1.9581185895975017</v>
      </c>
      <c r="DO21" s="3">
        <f t="shared" si="12"/>
        <v>55.18905054275092</v>
      </c>
      <c r="DP21" s="3">
        <f t="shared" si="13"/>
        <v>26.297228603122093</v>
      </c>
      <c r="DQ21" s="3">
        <f t="shared" si="14"/>
        <v>14.359235503995215</v>
      </c>
      <c r="DR21" s="3">
        <f t="shared" si="15"/>
        <v>36.851249568177032</v>
      </c>
      <c r="DS21" s="4">
        <f t="shared" si="16"/>
        <v>14.532586435632982</v>
      </c>
      <c r="DT21" s="3">
        <f t="shared" si="17"/>
        <v>3.8052145389402767</v>
      </c>
      <c r="DU21" s="3">
        <f t="shared" si="18"/>
        <v>51.383836003810018</v>
      </c>
      <c r="DW21" s="2">
        <f t="shared" si="19"/>
        <v>0.53666430275288513</v>
      </c>
      <c r="DX21" s="2">
        <f t="shared" si="3"/>
        <v>0.29303806975694668</v>
      </c>
      <c r="DY21" s="2">
        <f t="shared" si="20"/>
        <v>7.7655438076204009E-2</v>
      </c>
      <c r="DZ21" s="2">
        <f t="shared" si="4"/>
        <v>0.29657575269163816</v>
      </c>
      <c r="EA21" s="2">
        <f t="shared" si="5"/>
        <v>0.29657575269163816</v>
      </c>
      <c r="EB21" s="2"/>
      <c r="EC21" s="2"/>
      <c r="ED21" s="3">
        <f t="shared" si="21"/>
        <v>4848.7424567693897</v>
      </c>
      <c r="EE21" s="3">
        <f t="shared" si="22"/>
        <v>51.383836003810757</v>
      </c>
      <c r="EF21" s="3">
        <f t="shared" si="23"/>
        <v>61423.915387443347</v>
      </c>
      <c r="EG21" s="3">
        <f t="shared" si="24"/>
        <v>20605.047019071983</v>
      </c>
      <c r="EH21" s="70">
        <f t="shared" si="25"/>
        <v>7.8540017108430504E-2</v>
      </c>
      <c r="EI21" s="1">
        <f t="shared" si="26"/>
        <v>33.545642424618528</v>
      </c>
    </row>
    <row r="22" spans="1:139" x14ac:dyDescent="0.25">
      <c r="A22">
        <v>2032</v>
      </c>
      <c r="B22">
        <v>17</v>
      </c>
      <c r="D22" s="32">
        <v>0</v>
      </c>
      <c r="E22" s="1"/>
      <c r="F22" s="10">
        <v>17</v>
      </c>
      <c r="G22" s="15"/>
      <c r="H22" s="14"/>
      <c r="I22" s="14">
        <f t="shared" si="35"/>
        <v>600</v>
      </c>
      <c r="J22" s="14">
        <f t="shared" si="29"/>
        <v>900</v>
      </c>
      <c r="K22" s="14">
        <f t="shared" si="65"/>
        <v>204.75</v>
      </c>
      <c r="L22" s="14">
        <f t="shared" si="30"/>
        <v>395.25</v>
      </c>
      <c r="M22" s="14">
        <f t="shared" si="66"/>
        <v>112.5</v>
      </c>
      <c r="N22" s="21"/>
      <c r="O22" s="20">
        <f t="shared" si="67"/>
        <v>0.19486341997011108</v>
      </c>
      <c r="P22" s="20">
        <f t="shared" si="68"/>
        <v>2.0798989323185482E-2</v>
      </c>
      <c r="Q22" s="28">
        <f t="shared" si="69"/>
        <v>0.16908191720461582</v>
      </c>
      <c r="R22" s="28"/>
      <c r="S22" s="28">
        <f t="shared" si="27"/>
        <v>6.7632766881846329E-2</v>
      </c>
      <c r="T22" s="28">
        <f t="shared" si="28"/>
        <v>7.7945367988044439E-2</v>
      </c>
      <c r="U22" s="28">
        <f t="shared" si="31"/>
        <v>8.3195957292741939E-3</v>
      </c>
      <c r="V22" s="10">
        <v>16</v>
      </c>
      <c r="W22" s="15"/>
      <c r="X22" s="14"/>
      <c r="Y22" s="14">
        <f t="shared" si="41"/>
        <v>600</v>
      </c>
      <c r="Z22" s="14">
        <f t="shared" si="36"/>
        <v>900</v>
      </c>
      <c r="AA22" s="14">
        <f t="shared" si="70"/>
        <v>204.75</v>
      </c>
      <c r="AB22" s="14">
        <f t="shared" si="37"/>
        <v>395.25</v>
      </c>
      <c r="AC22" s="14">
        <f t="shared" si="71"/>
        <v>112.5</v>
      </c>
      <c r="AD22" s="21"/>
      <c r="AE22" s="20">
        <f t="shared" si="72"/>
        <v>0.19486341997011108</v>
      </c>
      <c r="AF22" s="20">
        <f t="shared" si="73"/>
        <v>2.0798989323185482E-2</v>
      </c>
      <c r="AG22" s="28">
        <f t="shared" si="74"/>
        <v>0.16908191720461582</v>
      </c>
      <c r="AH22" s="28"/>
      <c r="AI22" s="28">
        <f t="shared" si="32"/>
        <v>6.7632766881846329E-2</v>
      </c>
      <c r="AJ22" s="28">
        <f t="shared" si="33"/>
        <v>7.7945367988044439E-2</v>
      </c>
      <c r="AK22" s="28">
        <f t="shared" si="34"/>
        <v>8.3195957292741939E-3</v>
      </c>
      <c r="AL22" s="10">
        <v>15</v>
      </c>
      <c r="AM22" s="15"/>
      <c r="AN22" s="14"/>
      <c r="AO22" s="14">
        <f t="shared" si="47"/>
        <v>300</v>
      </c>
      <c r="AP22" s="14">
        <f t="shared" si="42"/>
        <v>450</v>
      </c>
      <c r="AQ22" s="14">
        <f t="shared" si="75"/>
        <v>102.375</v>
      </c>
      <c r="AR22" s="14">
        <f t="shared" si="43"/>
        <v>197.625</v>
      </c>
      <c r="AS22" s="14">
        <f t="shared" si="76"/>
        <v>56.25</v>
      </c>
      <c r="AT22" s="21"/>
      <c r="AU22" s="20">
        <f t="shared" si="77"/>
        <v>9.7431709985055542E-2</v>
      </c>
      <c r="AV22" s="20">
        <f t="shared" si="78"/>
        <v>1.0399494661592741E-2</v>
      </c>
      <c r="AW22" s="28">
        <f t="shared" si="79"/>
        <v>8.4540958602307911E-2</v>
      </c>
      <c r="AX22" s="28"/>
      <c r="AY22" s="28">
        <f t="shared" si="38"/>
        <v>3.3816383440923165E-2</v>
      </c>
      <c r="AZ22" s="28">
        <f t="shared" si="39"/>
        <v>3.897268399402222E-2</v>
      </c>
      <c r="BA22" s="28">
        <f t="shared" si="40"/>
        <v>4.159797864637097E-3</v>
      </c>
      <c r="BB22" s="10">
        <v>14</v>
      </c>
      <c r="BC22" s="15"/>
      <c r="BD22" s="14"/>
      <c r="BE22" s="14">
        <f t="shared" si="54"/>
        <v>200</v>
      </c>
      <c r="BF22" s="14">
        <f t="shared" si="48"/>
        <v>300</v>
      </c>
      <c r="BG22" s="14">
        <f t="shared" si="80"/>
        <v>68.25</v>
      </c>
      <c r="BH22" s="14">
        <f t="shared" si="49"/>
        <v>131.75</v>
      </c>
      <c r="BI22" s="14">
        <f t="shared" si="81"/>
        <v>37.5</v>
      </c>
      <c r="BJ22" s="21"/>
      <c r="BK22" s="20">
        <f t="shared" si="82"/>
        <v>6.4954473323370357E-2</v>
      </c>
      <c r="BL22" s="20">
        <f t="shared" si="83"/>
        <v>6.9329964410618271E-3</v>
      </c>
      <c r="BM22" s="28">
        <f t="shared" si="84"/>
        <v>5.6360639068205279E-2</v>
      </c>
      <c r="BN22" s="28"/>
      <c r="BO22" s="28">
        <f t="shared" si="44"/>
        <v>2.2544255627282114E-2</v>
      </c>
      <c r="BP22" s="28">
        <f t="shared" si="45"/>
        <v>2.5981789329348144E-2</v>
      </c>
      <c r="BQ22" s="28">
        <f t="shared" si="46"/>
        <v>2.773198576424731E-3</v>
      </c>
      <c r="BR22" s="10">
        <v>13</v>
      </c>
      <c r="BS22" s="15"/>
      <c r="BT22" s="14"/>
      <c r="BU22" s="14">
        <f t="shared" si="61"/>
        <v>200</v>
      </c>
      <c r="BV22" s="14">
        <f t="shared" si="55"/>
        <v>300</v>
      </c>
      <c r="BW22" s="14">
        <f t="shared" si="85"/>
        <v>68.25</v>
      </c>
      <c r="BX22" s="14">
        <f t="shared" si="56"/>
        <v>131.75</v>
      </c>
      <c r="BY22" s="14">
        <f t="shared" si="86"/>
        <v>37.5</v>
      </c>
      <c r="BZ22" s="21"/>
      <c r="CA22" s="20">
        <f t="shared" si="87"/>
        <v>6.4954473323370357E-2</v>
      </c>
      <c r="CB22" s="20">
        <f t="shared" si="88"/>
        <v>6.9329964410618271E-3</v>
      </c>
      <c r="CC22" s="28">
        <f t="shared" si="89"/>
        <v>5.6360639068205279E-2</v>
      </c>
      <c r="CD22" s="28"/>
      <c r="CE22" s="28">
        <f t="shared" si="50"/>
        <v>2.2544255627282114E-2</v>
      </c>
      <c r="CF22" s="28">
        <f t="shared" si="51"/>
        <v>2.5981789329348144E-2</v>
      </c>
      <c r="CG22" s="28">
        <f t="shared" si="52"/>
        <v>2.773198576424731E-3</v>
      </c>
      <c r="CH22" s="10">
        <v>12</v>
      </c>
      <c r="CI22" s="15"/>
      <c r="CJ22" s="14"/>
      <c r="CK22" s="14">
        <f t="shared" si="64"/>
        <v>200</v>
      </c>
      <c r="CL22" s="14">
        <f t="shared" si="62"/>
        <v>300</v>
      </c>
      <c r="CM22" s="14">
        <f>CK22*$L$33/100</f>
        <v>68.25</v>
      </c>
      <c r="CN22" s="14">
        <f t="shared" si="63"/>
        <v>131.75</v>
      </c>
      <c r="CO22" s="14">
        <f>CL22*$L$37/100</f>
        <v>37.5</v>
      </c>
      <c r="CP22" s="21"/>
      <c r="CQ22" s="20">
        <f>$T$32*100*CN22/$DF22</f>
        <v>6.4954473323370357E-2</v>
      </c>
      <c r="CR22" s="20">
        <f>$T$36*100*CO22/$DF22</f>
        <v>6.9329964410618271E-3</v>
      </c>
      <c r="CS22" s="28">
        <f>$T$40*100*CM22/$DF22</f>
        <v>5.6360639068205279E-2</v>
      </c>
      <c r="CT22" s="28"/>
      <c r="CU22" s="28">
        <f t="shared" si="57"/>
        <v>2.2544255627282114E-2</v>
      </c>
      <c r="CV22" s="28">
        <f t="shared" si="58"/>
        <v>2.5981789329348144E-2</v>
      </c>
      <c r="CW22" s="28">
        <f t="shared" si="59"/>
        <v>2.773198576424731E-3</v>
      </c>
      <c r="CX22" s="4"/>
      <c r="CY22" s="4">
        <f t="shared" si="6"/>
        <v>2493.75</v>
      </c>
      <c r="CZ22" s="2">
        <f t="shared" si="7"/>
        <v>0.75481843252653791</v>
      </c>
      <c r="DA22" s="2">
        <f t="shared" si="8"/>
        <v>0.59178671021615548</v>
      </c>
      <c r="DB22" s="2">
        <f t="shared" si="9"/>
        <v>1.1304287673132327</v>
      </c>
      <c r="DC22" s="37">
        <f t="shared" si="10"/>
        <v>0.37561033478669481</v>
      </c>
      <c r="DD22" s="4"/>
      <c r="DE22" s="3">
        <v>78640</v>
      </c>
      <c r="DF22" s="3">
        <f t="shared" si="53"/>
        <v>81133.75</v>
      </c>
      <c r="DG22" s="4"/>
      <c r="DH22" s="3">
        <f t="shared" si="60"/>
        <v>4990.2853594973631</v>
      </c>
      <c r="DI22" s="3">
        <f t="shared" si="0"/>
        <v>63457.341804391697</v>
      </c>
      <c r="DJ22" s="3">
        <f t="shared" si="11"/>
        <v>5047.3419650550177</v>
      </c>
      <c r="DK22" s="3">
        <f t="shared" si="1"/>
        <v>62210.140232086123</v>
      </c>
      <c r="DL22" s="1">
        <f t="shared" si="2"/>
        <v>1.1433535649232107</v>
      </c>
      <c r="DM22" s="1">
        <f t="shared" si="2"/>
        <v>-1.9654172974186257</v>
      </c>
      <c r="DO22" s="3">
        <f t="shared" si="12"/>
        <v>57.05660555765462</v>
      </c>
      <c r="DP22" s="3">
        <f t="shared" si="13"/>
        <v>27.187106589296388</v>
      </c>
      <c r="DQ22" s="3">
        <f t="shared" si="14"/>
        <v>14.845140987274194</v>
      </c>
      <c r="DR22" s="3">
        <f t="shared" si="15"/>
        <v>38.098267504882443</v>
      </c>
      <c r="DS22" s="4">
        <f t="shared" si="16"/>
        <v>15.02435798108435</v>
      </c>
      <c r="DT22" s="3">
        <f t="shared" si="17"/>
        <v>3.9339800716881399</v>
      </c>
      <c r="DU22" s="3">
        <f t="shared" si="18"/>
        <v>53.122625485966793</v>
      </c>
      <c r="DW22" s="2">
        <f t="shared" si="19"/>
        <v>0.53864205709707724</v>
      </c>
      <c r="DX22" s="2">
        <f t="shared" si="3"/>
        <v>0.29411799497742924</v>
      </c>
      <c r="DY22" s="2">
        <f t="shared" si="20"/>
        <v>7.7941619547968521E-2</v>
      </c>
      <c r="DZ22" s="2">
        <f t="shared" si="4"/>
        <v>0.29766871523872623</v>
      </c>
      <c r="EA22" s="2">
        <f t="shared" si="5"/>
        <v>0.29766871523872629</v>
      </c>
      <c r="EB22" s="2"/>
      <c r="EC22" s="2"/>
      <c r="ED22" s="3">
        <f t="shared" si="21"/>
        <v>4994.219339569051</v>
      </c>
      <c r="EE22" s="3">
        <f t="shared" si="22"/>
        <v>53.122625485966637</v>
      </c>
      <c r="EF22" s="3">
        <f t="shared" si="23"/>
        <v>63507.366983329739</v>
      </c>
      <c r="EG22" s="3">
        <f t="shared" si="24"/>
        <v>21302.305959284866</v>
      </c>
      <c r="EH22" s="70">
        <f t="shared" si="25"/>
        <v>7.8832767833625361E-2</v>
      </c>
      <c r="EI22" s="1">
        <f t="shared" si="26"/>
        <v>33.543047005675071</v>
      </c>
    </row>
    <row r="23" spans="1:139" x14ac:dyDescent="0.25">
      <c r="A23">
        <v>2033</v>
      </c>
      <c r="B23">
        <v>18</v>
      </c>
      <c r="D23" s="32">
        <v>0</v>
      </c>
      <c r="E23" s="1"/>
      <c r="F23" s="10">
        <v>18</v>
      </c>
      <c r="G23" s="15"/>
      <c r="H23" s="14"/>
      <c r="I23" s="14">
        <f t="shared" si="35"/>
        <v>600</v>
      </c>
      <c r="J23" s="14">
        <f t="shared" si="29"/>
        <v>900</v>
      </c>
      <c r="K23" s="14">
        <f t="shared" si="65"/>
        <v>204.75</v>
      </c>
      <c r="L23" s="14">
        <f t="shared" si="30"/>
        <v>395.25</v>
      </c>
      <c r="M23" s="14">
        <f t="shared" si="66"/>
        <v>112.5</v>
      </c>
      <c r="N23" s="21"/>
      <c r="O23" s="20">
        <f t="shared" si="67"/>
        <v>0.19560597953003839</v>
      </c>
      <c r="P23" s="20">
        <f t="shared" si="68"/>
        <v>2.0878247340729905E-2</v>
      </c>
      <c r="Q23" s="28">
        <f t="shared" si="69"/>
        <v>0.16972623204857362</v>
      </c>
      <c r="R23" s="28"/>
      <c r="S23" s="28">
        <f t="shared" si="27"/>
        <v>6.7890492819429452E-2</v>
      </c>
      <c r="T23" s="28">
        <f t="shared" si="28"/>
        <v>7.8242391812015366E-2</v>
      </c>
      <c r="U23" s="28">
        <f t="shared" si="31"/>
        <v>8.3512989362919624E-3</v>
      </c>
      <c r="V23" s="10">
        <v>17</v>
      </c>
      <c r="W23" s="15"/>
      <c r="X23" s="14"/>
      <c r="Y23" s="14">
        <f t="shared" si="41"/>
        <v>600</v>
      </c>
      <c r="Z23" s="14">
        <f t="shared" si="36"/>
        <v>900</v>
      </c>
      <c r="AA23" s="14">
        <f t="shared" si="70"/>
        <v>204.75</v>
      </c>
      <c r="AB23" s="14">
        <f t="shared" si="37"/>
        <v>395.25</v>
      </c>
      <c r="AC23" s="14">
        <f t="shared" si="71"/>
        <v>112.5</v>
      </c>
      <c r="AD23" s="21"/>
      <c r="AE23" s="20">
        <f t="shared" si="72"/>
        <v>0.19560597953003839</v>
      </c>
      <c r="AF23" s="20">
        <f t="shared" si="73"/>
        <v>2.0878247340729905E-2</v>
      </c>
      <c r="AG23" s="28">
        <f t="shared" si="74"/>
        <v>0.16972623204857362</v>
      </c>
      <c r="AH23" s="28"/>
      <c r="AI23" s="28">
        <f t="shared" si="32"/>
        <v>6.7890492819429452E-2</v>
      </c>
      <c r="AJ23" s="28">
        <f t="shared" si="33"/>
        <v>7.8242391812015366E-2</v>
      </c>
      <c r="AK23" s="28">
        <f t="shared" si="34"/>
        <v>8.3512989362919624E-3</v>
      </c>
      <c r="AL23" s="10">
        <v>16</v>
      </c>
      <c r="AM23" s="15"/>
      <c r="AN23" s="14"/>
      <c r="AO23" s="14">
        <f t="shared" si="47"/>
        <v>300</v>
      </c>
      <c r="AP23" s="14">
        <f t="shared" si="42"/>
        <v>450</v>
      </c>
      <c r="AQ23" s="14">
        <f t="shared" si="75"/>
        <v>102.375</v>
      </c>
      <c r="AR23" s="14">
        <f t="shared" si="43"/>
        <v>197.625</v>
      </c>
      <c r="AS23" s="14">
        <f t="shared" si="76"/>
        <v>56.25</v>
      </c>
      <c r="AT23" s="21"/>
      <c r="AU23" s="20">
        <f t="shared" si="77"/>
        <v>9.7802989765019194E-2</v>
      </c>
      <c r="AV23" s="20">
        <f t="shared" si="78"/>
        <v>1.0439123670364953E-2</v>
      </c>
      <c r="AW23" s="28">
        <f t="shared" si="79"/>
        <v>8.4863116024286811E-2</v>
      </c>
      <c r="AX23" s="28"/>
      <c r="AY23" s="28">
        <f t="shared" si="38"/>
        <v>3.3945246409714726E-2</v>
      </c>
      <c r="AZ23" s="28">
        <f t="shared" si="39"/>
        <v>3.9121195906007683E-2</v>
      </c>
      <c r="BA23" s="28">
        <f t="shared" si="40"/>
        <v>4.1756494681459812E-3</v>
      </c>
      <c r="BB23" s="10">
        <v>15</v>
      </c>
      <c r="BC23" s="15"/>
      <c r="BD23" s="14"/>
      <c r="BE23" s="14">
        <f t="shared" si="54"/>
        <v>200</v>
      </c>
      <c r="BF23" s="14">
        <f t="shared" si="48"/>
        <v>300</v>
      </c>
      <c r="BG23" s="14">
        <f t="shared" si="80"/>
        <v>68.25</v>
      </c>
      <c r="BH23" s="14">
        <f t="shared" si="49"/>
        <v>131.75</v>
      </c>
      <c r="BI23" s="14">
        <f t="shared" si="81"/>
        <v>37.5</v>
      </c>
      <c r="BJ23" s="21"/>
      <c r="BK23" s="20">
        <f t="shared" si="82"/>
        <v>6.5201993176679462E-2</v>
      </c>
      <c r="BL23" s="20">
        <f t="shared" si="83"/>
        <v>6.9594157802433014E-3</v>
      </c>
      <c r="BM23" s="28">
        <f t="shared" si="84"/>
        <v>5.6575410682857874E-2</v>
      </c>
      <c r="BN23" s="28"/>
      <c r="BO23" s="28">
        <f t="shared" si="44"/>
        <v>2.2630164273143152E-2</v>
      </c>
      <c r="BP23" s="28">
        <f t="shared" si="45"/>
        <v>2.6080797270671786E-2</v>
      </c>
      <c r="BQ23" s="28">
        <f t="shared" si="46"/>
        <v>2.7837663120973207E-3</v>
      </c>
      <c r="BR23" s="10">
        <v>14</v>
      </c>
      <c r="BS23" s="15"/>
      <c r="BT23" s="14"/>
      <c r="BU23" s="14">
        <f t="shared" si="61"/>
        <v>200</v>
      </c>
      <c r="BV23" s="14">
        <f t="shared" si="55"/>
        <v>300</v>
      </c>
      <c r="BW23" s="14">
        <f t="shared" si="85"/>
        <v>68.25</v>
      </c>
      <c r="BX23" s="14">
        <f t="shared" si="56"/>
        <v>131.75</v>
      </c>
      <c r="BY23" s="14">
        <f t="shared" si="86"/>
        <v>37.5</v>
      </c>
      <c r="BZ23" s="21"/>
      <c r="CA23" s="20">
        <f t="shared" si="87"/>
        <v>6.5201993176679462E-2</v>
      </c>
      <c r="CB23" s="20">
        <f t="shared" si="88"/>
        <v>6.9594157802433014E-3</v>
      </c>
      <c r="CC23" s="28">
        <f t="shared" si="89"/>
        <v>5.6575410682857874E-2</v>
      </c>
      <c r="CD23" s="28"/>
      <c r="CE23" s="28">
        <f t="shared" si="50"/>
        <v>2.2630164273143152E-2</v>
      </c>
      <c r="CF23" s="28">
        <f t="shared" si="51"/>
        <v>2.6080797270671786E-2</v>
      </c>
      <c r="CG23" s="28">
        <f t="shared" si="52"/>
        <v>2.7837663120973207E-3</v>
      </c>
      <c r="CH23" s="10">
        <v>13</v>
      </c>
      <c r="CI23" s="15"/>
      <c r="CJ23" s="14"/>
      <c r="CK23" s="14">
        <f t="shared" si="64"/>
        <v>200</v>
      </c>
      <c r="CL23" s="14">
        <f t="shared" si="62"/>
        <v>300</v>
      </c>
      <c r="CM23" s="14">
        <f>CK23*$L$33/100</f>
        <v>68.25</v>
      </c>
      <c r="CN23" s="14">
        <f t="shared" si="63"/>
        <v>131.75</v>
      </c>
      <c r="CO23" s="14">
        <f>CL23*$L$37/100</f>
        <v>37.5</v>
      </c>
      <c r="CP23" s="21"/>
      <c r="CQ23" s="20">
        <f>$T$32*100*CN23/$DF23</f>
        <v>6.5201993176679462E-2</v>
      </c>
      <c r="CR23" s="20">
        <f>$T$36*100*CO23/$DF23</f>
        <v>6.9594157802433014E-3</v>
      </c>
      <c r="CS23" s="28">
        <f>$T$40*100*CM23/$DF23</f>
        <v>5.6575410682857874E-2</v>
      </c>
      <c r="CT23" s="28"/>
      <c r="CU23" s="28">
        <f t="shared" si="57"/>
        <v>2.2630164273143152E-2</v>
      </c>
      <c r="CV23" s="28">
        <f t="shared" si="58"/>
        <v>2.6080797270671786E-2</v>
      </c>
      <c r="CW23" s="28">
        <f t="shared" si="59"/>
        <v>2.7837663120973207E-3</v>
      </c>
      <c r="CX23" s="4"/>
      <c r="CY23" s="4">
        <f t="shared" si="6"/>
        <v>2493.75</v>
      </c>
      <c r="CZ23" s="2">
        <f t="shared" si="7"/>
        <v>0.75769479404768914</v>
      </c>
      <c r="DA23" s="2">
        <f t="shared" si="8"/>
        <v>0.59404181217000762</v>
      </c>
      <c r="DB23" s="2">
        <f t="shared" si="9"/>
        <v>1.1347364546570864</v>
      </c>
      <c r="DC23" s="37">
        <f t="shared" si="10"/>
        <v>0.37704166060939726</v>
      </c>
      <c r="DD23" s="4"/>
      <c r="DE23" s="3">
        <v>78332</v>
      </c>
      <c r="DF23" s="3">
        <f t="shared" si="53"/>
        <v>80825.75</v>
      </c>
      <c r="DG23" s="4"/>
      <c r="DH23" s="3">
        <f t="shared" si="60"/>
        <v>5139.9939202822843</v>
      </c>
      <c r="DI23" s="3">
        <f t="shared" si="0"/>
        <v>65618.060566336673</v>
      </c>
      <c r="DJ23" s="3">
        <f t="shared" si="11"/>
        <v>5198.9887407976321</v>
      </c>
      <c r="DK23" s="3">
        <f t="shared" si="1"/>
        <v>64323.42094935874</v>
      </c>
      <c r="DL23" s="1">
        <f t="shared" si="2"/>
        <v>1.147760511594309</v>
      </c>
      <c r="DM23" s="1">
        <f t="shared" si="2"/>
        <v>-1.9729928099126215</v>
      </c>
      <c r="DO23" s="3">
        <f t="shared" si="12"/>
        <v>58.994820515347783</v>
      </c>
      <c r="DP23" s="3">
        <f t="shared" si="13"/>
        <v>28.110653584999238</v>
      </c>
      <c r="DQ23" s="3">
        <f t="shared" si="14"/>
        <v>15.34943096438341</v>
      </c>
      <c r="DR23" s="3">
        <f t="shared" si="15"/>
        <v>39.392467032149163</v>
      </c>
      <c r="DS23" s="4">
        <f t="shared" si="16"/>
        <v>15.534735965965504</v>
      </c>
      <c r="DT23" s="3">
        <f t="shared" si="17"/>
        <v>4.0676175172334865</v>
      </c>
      <c r="DU23" s="3">
        <f t="shared" si="18"/>
        <v>54.927202998114666</v>
      </c>
      <c r="DW23" s="2">
        <f t="shared" si="19"/>
        <v>0.54069464248707877</v>
      </c>
      <c r="DX23" s="2">
        <f t="shared" si="3"/>
        <v>0.29523878064849379</v>
      </c>
      <c r="DY23" s="2">
        <f t="shared" si="20"/>
        <v>7.8238629087883482E-2</v>
      </c>
      <c r="DZ23" s="2">
        <f t="shared" si="4"/>
        <v>0.29880303152151383</v>
      </c>
      <c r="EA23" s="2">
        <f t="shared" si="5"/>
        <v>0.29880303152151377</v>
      </c>
      <c r="EB23" s="2"/>
      <c r="EC23" s="2"/>
      <c r="ED23" s="3">
        <f t="shared" si="21"/>
        <v>5144.0615377995182</v>
      </c>
      <c r="EE23" s="3">
        <f t="shared" si="22"/>
        <v>54.927202998113899</v>
      </c>
      <c r="EF23" s="3">
        <f t="shared" si="23"/>
        <v>65669.988482351007</v>
      </c>
      <c r="EG23" s="3">
        <f t="shared" si="24"/>
        <v>22025.946064406577</v>
      </c>
      <c r="EH23" s="70">
        <f t="shared" si="25"/>
        <v>7.9136621177400279E-2</v>
      </c>
      <c r="EI23" s="1">
        <f t="shared" si="26"/>
        <v>33.540353171108158</v>
      </c>
    </row>
    <row r="24" spans="1:139" x14ac:dyDescent="0.25">
      <c r="A24">
        <v>2034</v>
      </c>
      <c r="B24">
        <v>19</v>
      </c>
      <c r="D24" s="32">
        <v>0</v>
      </c>
      <c r="E24" s="1"/>
      <c r="F24" s="10">
        <v>19</v>
      </c>
      <c r="G24" s="15"/>
      <c r="H24" s="14"/>
      <c r="I24" s="14">
        <f t="shared" si="35"/>
        <v>600</v>
      </c>
      <c r="J24" s="14">
        <f t="shared" si="29"/>
        <v>900</v>
      </c>
      <c r="K24" s="14">
        <f t="shared" si="65"/>
        <v>204.75</v>
      </c>
      <c r="L24" s="14">
        <f t="shared" si="30"/>
        <v>395.25</v>
      </c>
      <c r="M24" s="14">
        <f t="shared" si="66"/>
        <v>112.5</v>
      </c>
      <c r="N24" s="21"/>
      <c r="O24" s="20">
        <f t="shared" si="67"/>
        <v>0.19637129203243045</v>
      </c>
      <c r="P24" s="20">
        <f t="shared" si="68"/>
        <v>2.0959933921867575E-2</v>
      </c>
      <c r="Q24" s="28">
        <f t="shared" si="69"/>
        <v>0.17039028949550214</v>
      </c>
      <c r="R24" s="28"/>
      <c r="S24" s="28">
        <f t="shared" si="27"/>
        <v>6.8156115798200856E-2</v>
      </c>
      <c r="T24" s="28">
        <f t="shared" si="28"/>
        <v>7.8548516812972188E-2</v>
      </c>
      <c r="U24" s="28">
        <f t="shared" si="31"/>
        <v>8.3839735687470298E-3</v>
      </c>
      <c r="V24" s="10">
        <v>18</v>
      </c>
      <c r="W24" s="15"/>
      <c r="X24" s="14"/>
      <c r="Y24" s="14">
        <f t="shared" si="41"/>
        <v>600</v>
      </c>
      <c r="Z24" s="14">
        <f t="shared" si="36"/>
        <v>900</v>
      </c>
      <c r="AA24" s="14">
        <f t="shared" si="70"/>
        <v>204.75</v>
      </c>
      <c r="AB24" s="14">
        <f t="shared" si="37"/>
        <v>395.25</v>
      </c>
      <c r="AC24" s="14">
        <f t="shared" si="71"/>
        <v>112.5</v>
      </c>
      <c r="AD24" s="21"/>
      <c r="AE24" s="20">
        <f t="shared" si="72"/>
        <v>0.19637129203243045</v>
      </c>
      <c r="AF24" s="20">
        <f t="shared" si="73"/>
        <v>2.0959933921867575E-2</v>
      </c>
      <c r="AG24" s="28">
        <f t="shared" si="74"/>
        <v>0.17039028949550214</v>
      </c>
      <c r="AH24" s="28"/>
      <c r="AI24" s="28">
        <f t="shared" si="32"/>
        <v>6.8156115798200856E-2</v>
      </c>
      <c r="AJ24" s="28">
        <f t="shared" si="33"/>
        <v>7.8548516812972188E-2</v>
      </c>
      <c r="AK24" s="28">
        <f t="shared" si="34"/>
        <v>8.3839735687470298E-3</v>
      </c>
      <c r="AL24" s="10">
        <v>17</v>
      </c>
      <c r="AM24" s="15"/>
      <c r="AN24" s="14"/>
      <c r="AO24" s="14">
        <f t="shared" si="47"/>
        <v>300</v>
      </c>
      <c r="AP24" s="14">
        <f t="shared" si="42"/>
        <v>450</v>
      </c>
      <c r="AQ24" s="14">
        <f t="shared" si="75"/>
        <v>102.375</v>
      </c>
      <c r="AR24" s="14">
        <f t="shared" si="43"/>
        <v>197.625</v>
      </c>
      <c r="AS24" s="14">
        <f t="shared" si="76"/>
        <v>56.25</v>
      </c>
      <c r="AT24" s="21"/>
      <c r="AU24" s="20">
        <f t="shared" si="77"/>
        <v>9.8185646016215225E-2</v>
      </c>
      <c r="AV24" s="20">
        <f t="shared" si="78"/>
        <v>1.0479966960933788E-2</v>
      </c>
      <c r="AW24" s="28">
        <f t="shared" si="79"/>
        <v>8.519514474775107E-2</v>
      </c>
      <c r="AX24" s="28"/>
      <c r="AY24" s="28">
        <f t="shared" si="38"/>
        <v>3.4078057899100428E-2</v>
      </c>
      <c r="AZ24" s="28">
        <f t="shared" si="39"/>
        <v>3.9274258406486094E-2</v>
      </c>
      <c r="BA24" s="28">
        <f t="shared" si="40"/>
        <v>4.1919867843735149E-3</v>
      </c>
      <c r="BB24" s="10">
        <v>16</v>
      </c>
      <c r="BC24" s="15"/>
      <c r="BD24" s="14"/>
      <c r="BE24" s="14">
        <f t="shared" si="54"/>
        <v>200</v>
      </c>
      <c r="BF24" s="14">
        <f t="shared" si="48"/>
        <v>300</v>
      </c>
      <c r="BG24" s="14">
        <f t="shared" si="80"/>
        <v>68.25</v>
      </c>
      <c r="BH24" s="14">
        <f t="shared" si="49"/>
        <v>131.75</v>
      </c>
      <c r="BI24" s="14">
        <f t="shared" si="81"/>
        <v>37.5</v>
      </c>
      <c r="BJ24" s="21"/>
      <c r="BK24" s="20">
        <f t="shared" si="82"/>
        <v>6.5457097344143483E-2</v>
      </c>
      <c r="BL24" s="20">
        <f t="shared" si="83"/>
        <v>6.9866446406225257E-3</v>
      </c>
      <c r="BM24" s="28">
        <f t="shared" si="84"/>
        <v>5.6796763165167387E-2</v>
      </c>
      <c r="BN24" s="28"/>
      <c r="BO24" s="28">
        <f t="shared" si="44"/>
        <v>2.2718705266066955E-2</v>
      </c>
      <c r="BP24" s="28">
        <f t="shared" si="45"/>
        <v>2.6182838937657396E-2</v>
      </c>
      <c r="BQ24" s="28">
        <f t="shared" si="46"/>
        <v>2.7946578562490104E-3</v>
      </c>
      <c r="BR24" s="10">
        <v>15</v>
      </c>
      <c r="BS24" s="15"/>
      <c r="BT24" s="14"/>
      <c r="BU24" s="14">
        <f t="shared" si="61"/>
        <v>200</v>
      </c>
      <c r="BV24" s="14">
        <f t="shared" si="55"/>
        <v>300</v>
      </c>
      <c r="BW24" s="14">
        <f t="shared" si="85"/>
        <v>68.25</v>
      </c>
      <c r="BX24" s="14">
        <f t="shared" si="56"/>
        <v>131.75</v>
      </c>
      <c r="BY24" s="14">
        <f t="shared" si="86"/>
        <v>37.5</v>
      </c>
      <c r="BZ24" s="21"/>
      <c r="CA24" s="20">
        <f t="shared" si="87"/>
        <v>6.5457097344143483E-2</v>
      </c>
      <c r="CB24" s="20">
        <f t="shared" si="88"/>
        <v>6.9866446406225257E-3</v>
      </c>
      <c r="CC24" s="28">
        <f t="shared" si="89"/>
        <v>5.6796763165167387E-2</v>
      </c>
      <c r="CD24" s="28"/>
      <c r="CE24" s="28">
        <f t="shared" si="50"/>
        <v>2.2718705266066955E-2</v>
      </c>
      <c r="CF24" s="28">
        <f t="shared" si="51"/>
        <v>2.6182838937657396E-2</v>
      </c>
      <c r="CG24" s="28">
        <f t="shared" si="52"/>
        <v>2.7946578562490104E-3</v>
      </c>
      <c r="CH24" s="10">
        <v>14</v>
      </c>
      <c r="CI24" s="15"/>
      <c r="CJ24" s="14"/>
      <c r="CK24" s="14">
        <f t="shared" si="64"/>
        <v>200</v>
      </c>
      <c r="CL24" s="14">
        <f t="shared" si="62"/>
        <v>300</v>
      </c>
      <c r="CM24" s="14">
        <f>CK24*$L$33/100</f>
        <v>68.25</v>
      </c>
      <c r="CN24" s="14">
        <f t="shared" si="63"/>
        <v>131.75</v>
      </c>
      <c r="CO24" s="14">
        <f>CL24*$L$37/100</f>
        <v>37.5</v>
      </c>
      <c r="CP24" s="21"/>
      <c r="CQ24" s="20">
        <f>$T$32*100*CN24/$DF24</f>
        <v>6.5457097344143483E-2</v>
      </c>
      <c r="CR24" s="20">
        <f>$T$36*100*CO24/$DF24</f>
        <v>6.9866446406225257E-3</v>
      </c>
      <c r="CS24" s="28">
        <f>$T$40*100*CM24/$DF24</f>
        <v>5.6796763165167387E-2</v>
      </c>
      <c r="CT24" s="28"/>
      <c r="CU24" s="28">
        <f t="shared" si="57"/>
        <v>2.2718705266066955E-2</v>
      </c>
      <c r="CV24" s="28">
        <f t="shared" si="58"/>
        <v>2.6182838937657396E-2</v>
      </c>
      <c r="CW24" s="28">
        <f t="shared" si="59"/>
        <v>2.7946578562490104E-3</v>
      </c>
      <c r="CX24" s="4"/>
      <c r="CY24" s="4">
        <f t="shared" si="6"/>
        <v>2493.75</v>
      </c>
      <c r="CZ24" s="2">
        <f t="shared" si="7"/>
        <v>0.76065929084004302</v>
      </c>
      <c r="DA24" s="2">
        <f t="shared" si="8"/>
        <v>0.59636601323425753</v>
      </c>
      <c r="DB24" s="2">
        <f t="shared" si="9"/>
        <v>1.1391761348639777</v>
      </c>
      <c r="DC24" s="37">
        <f t="shared" si="10"/>
        <v>0.37851684402393471</v>
      </c>
      <c r="DD24" s="4"/>
      <c r="DE24" s="3">
        <v>78017</v>
      </c>
      <c r="DF24" s="3">
        <f t="shared" si="53"/>
        <v>80510.75</v>
      </c>
      <c r="DG24" s="4"/>
      <c r="DH24" s="3">
        <f t="shared" si="60"/>
        <v>5294.1937378907533</v>
      </c>
      <c r="DI24" s="3">
        <f t="shared" si="0"/>
        <v>67859.488802321968</v>
      </c>
      <c r="DJ24" s="3">
        <f t="shared" si="11"/>
        <v>5355.1988855696645</v>
      </c>
      <c r="DK24" s="3">
        <f t="shared" si="1"/>
        <v>66515.327277036486</v>
      </c>
      <c r="DL24" s="1">
        <f t="shared" si="2"/>
        <v>1.1523028944387725</v>
      </c>
      <c r="DM24" s="1">
        <f t="shared" si="2"/>
        <v>-1.9808011363025346</v>
      </c>
      <c r="DO24" s="3">
        <f t="shared" si="12"/>
        <v>61.005147678911271</v>
      </c>
      <c r="DP24" s="3">
        <f t="shared" si="13"/>
        <v>29.068561584274121</v>
      </c>
      <c r="DQ24" s="3">
        <f t="shared" si="14"/>
        <v>15.872483289034687</v>
      </c>
      <c r="DR24" s="3">
        <f t="shared" si="15"/>
        <v>40.734817866048104</v>
      </c>
      <c r="DS24" s="4">
        <f t="shared" si="16"/>
        <v>16.064102805602513</v>
      </c>
      <c r="DT24" s="3">
        <f t="shared" si="17"/>
        <v>4.2062270072607078</v>
      </c>
      <c r="DU24" s="3">
        <f t="shared" si="18"/>
        <v>56.79892067165062</v>
      </c>
      <c r="DW24" s="2">
        <f t="shared" si="19"/>
        <v>0.5428101216297202</v>
      </c>
      <c r="DX24" s="2">
        <f t="shared" si="3"/>
        <v>0.29639390857742598</v>
      </c>
      <c r="DY24" s="2">
        <f t="shared" si="20"/>
        <v>7.8544739367103156E-2</v>
      </c>
      <c r="DZ24" s="2">
        <f t="shared" si="4"/>
        <v>0.29997210465683155</v>
      </c>
      <c r="EA24" s="2">
        <f t="shared" si="5"/>
        <v>0.29997210465683155</v>
      </c>
      <c r="EB24" s="2"/>
      <c r="EC24" s="2"/>
      <c r="ED24" s="3">
        <f t="shared" si="21"/>
        <v>5298.3999648980143</v>
      </c>
      <c r="EE24" s="3">
        <f t="shared" si="22"/>
        <v>56.798920671650194</v>
      </c>
      <c r="EF24" s="3">
        <f t="shared" si="23"/>
        <v>67913.403039055775</v>
      </c>
      <c r="EG24" s="3">
        <f t="shared" si="24"/>
        <v>22776.509542516367</v>
      </c>
      <c r="EH24" s="70">
        <f t="shared" si="25"/>
        <v>7.9449812672272024E-2</v>
      </c>
      <c r="EI24" s="1">
        <f t="shared" si="26"/>
        <v>33.537576565583095</v>
      </c>
    </row>
    <row r="25" spans="1:139" ht="15.75" thickBot="1" x14ac:dyDescent="0.3">
      <c r="A25">
        <v>2035</v>
      </c>
      <c r="B25">
        <v>20</v>
      </c>
      <c r="D25" s="32">
        <v>0</v>
      </c>
      <c r="E25" s="1"/>
      <c r="F25" s="10">
        <v>20</v>
      </c>
      <c r="G25" s="15"/>
      <c r="H25" s="14"/>
      <c r="I25" s="14">
        <f t="shared" si="35"/>
        <v>600</v>
      </c>
      <c r="J25" s="14">
        <f t="shared" si="29"/>
        <v>900</v>
      </c>
      <c r="K25" s="14">
        <f t="shared" si="65"/>
        <v>204.75</v>
      </c>
      <c r="L25" s="14">
        <f t="shared" si="30"/>
        <v>395.25</v>
      </c>
      <c r="M25" s="14">
        <f t="shared" si="66"/>
        <v>112.5</v>
      </c>
      <c r="N25" s="21"/>
      <c r="O25" s="20">
        <f t="shared" si="67"/>
        <v>0.19716228476294695</v>
      </c>
      <c r="P25" s="20">
        <f t="shared" si="68"/>
        <v>2.1044361514071665E-2</v>
      </c>
      <c r="Q25" s="28">
        <f t="shared" si="69"/>
        <v>0.17107662953505989</v>
      </c>
      <c r="R25" s="28"/>
      <c r="S25" s="28">
        <f t="shared" si="27"/>
        <v>6.8430651814023954E-2</v>
      </c>
      <c r="T25" s="28">
        <f t="shared" si="28"/>
        <v>7.8864913905178788E-2</v>
      </c>
      <c r="U25" s="28">
        <f t="shared" si="31"/>
        <v>8.4177446056286666E-3</v>
      </c>
      <c r="V25" s="10">
        <v>19</v>
      </c>
      <c r="W25" s="15"/>
      <c r="X25" s="14"/>
      <c r="Y25" s="14">
        <f t="shared" si="41"/>
        <v>600</v>
      </c>
      <c r="Z25" s="14">
        <f t="shared" si="36"/>
        <v>900</v>
      </c>
      <c r="AA25" s="14">
        <f t="shared" si="70"/>
        <v>204.75</v>
      </c>
      <c r="AB25" s="14">
        <f t="shared" si="37"/>
        <v>395.25</v>
      </c>
      <c r="AC25" s="14">
        <f t="shared" si="71"/>
        <v>112.5</v>
      </c>
      <c r="AD25" s="21"/>
      <c r="AE25" s="20">
        <f t="shared" si="72"/>
        <v>0.19716228476294695</v>
      </c>
      <c r="AF25" s="20">
        <f t="shared" si="73"/>
        <v>2.1044361514071665E-2</v>
      </c>
      <c r="AG25" s="28">
        <f t="shared" si="74"/>
        <v>0.17107662953505989</v>
      </c>
      <c r="AH25" s="28"/>
      <c r="AI25" s="28">
        <f t="shared" si="32"/>
        <v>6.8430651814023954E-2</v>
      </c>
      <c r="AJ25" s="28">
        <f t="shared" si="33"/>
        <v>7.8864913905178788E-2</v>
      </c>
      <c r="AK25" s="28">
        <f t="shared" si="34"/>
        <v>8.4177446056286666E-3</v>
      </c>
      <c r="AL25" s="10">
        <v>18</v>
      </c>
      <c r="AM25" s="15"/>
      <c r="AN25" s="14"/>
      <c r="AO25" s="14">
        <f t="shared" si="47"/>
        <v>300</v>
      </c>
      <c r="AP25" s="14">
        <f t="shared" si="42"/>
        <v>450</v>
      </c>
      <c r="AQ25" s="14">
        <f t="shared" si="75"/>
        <v>102.375</v>
      </c>
      <c r="AR25" s="14">
        <f t="shared" si="43"/>
        <v>197.625</v>
      </c>
      <c r="AS25" s="14">
        <f t="shared" si="76"/>
        <v>56.25</v>
      </c>
      <c r="AT25" s="21"/>
      <c r="AU25" s="20">
        <f t="shared" si="77"/>
        <v>9.8581142381473474E-2</v>
      </c>
      <c r="AV25" s="20">
        <f t="shared" si="78"/>
        <v>1.0522180757035832E-2</v>
      </c>
      <c r="AW25" s="28">
        <f t="shared" si="79"/>
        <v>8.5538314767529947E-2</v>
      </c>
      <c r="AX25" s="28"/>
      <c r="AY25" s="28">
        <f t="shared" si="38"/>
        <v>3.4215325907011977E-2</v>
      </c>
      <c r="AZ25" s="28">
        <f t="shared" si="39"/>
        <v>3.9432456952589394E-2</v>
      </c>
      <c r="BA25" s="28">
        <f t="shared" si="40"/>
        <v>4.2088723028143333E-3</v>
      </c>
      <c r="BB25" s="10">
        <v>17</v>
      </c>
      <c r="BC25" s="15"/>
      <c r="BD25" s="14"/>
      <c r="BE25" s="14">
        <f t="shared" si="54"/>
        <v>200</v>
      </c>
      <c r="BF25" s="14">
        <f t="shared" si="48"/>
        <v>300</v>
      </c>
      <c r="BG25" s="14">
        <f t="shared" si="80"/>
        <v>68.25</v>
      </c>
      <c r="BH25" s="14">
        <f t="shared" si="49"/>
        <v>131.75</v>
      </c>
      <c r="BI25" s="14">
        <f t="shared" si="81"/>
        <v>37.5</v>
      </c>
      <c r="BJ25" s="21"/>
      <c r="BK25" s="20">
        <f t="shared" si="82"/>
        <v>6.5720761587648988E-2</v>
      </c>
      <c r="BL25" s="20">
        <f t="shared" si="83"/>
        <v>7.0147871713572207E-3</v>
      </c>
      <c r="BM25" s="28">
        <f t="shared" si="84"/>
        <v>5.7025543178353302E-2</v>
      </c>
      <c r="BN25" s="28"/>
      <c r="BO25" s="28">
        <f t="shared" si="44"/>
        <v>2.2810217271341322E-2</v>
      </c>
      <c r="BP25" s="28">
        <f t="shared" si="45"/>
        <v>2.6288304635059597E-2</v>
      </c>
      <c r="BQ25" s="28">
        <f t="shared" si="46"/>
        <v>2.8059148685428883E-3</v>
      </c>
      <c r="BR25" s="10">
        <v>16</v>
      </c>
      <c r="BS25" s="15"/>
      <c r="BT25" s="14"/>
      <c r="BU25" s="14">
        <f t="shared" si="61"/>
        <v>200</v>
      </c>
      <c r="BV25" s="14">
        <f t="shared" si="55"/>
        <v>300</v>
      </c>
      <c r="BW25" s="14">
        <f t="shared" si="85"/>
        <v>68.25</v>
      </c>
      <c r="BX25" s="14">
        <f t="shared" si="56"/>
        <v>131.75</v>
      </c>
      <c r="BY25" s="14">
        <f t="shared" si="86"/>
        <v>37.5</v>
      </c>
      <c r="BZ25" s="21"/>
      <c r="CA25" s="20">
        <f t="shared" si="87"/>
        <v>6.5720761587648988E-2</v>
      </c>
      <c r="CB25" s="20">
        <f t="shared" si="88"/>
        <v>7.0147871713572207E-3</v>
      </c>
      <c r="CC25" s="28">
        <f t="shared" si="89"/>
        <v>5.7025543178353302E-2</v>
      </c>
      <c r="CD25" s="28"/>
      <c r="CE25" s="28">
        <f t="shared" si="50"/>
        <v>2.2810217271341322E-2</v>
      </c>
      <c r="CF25" s="28">
        <f t="shared" si="51"/>
        <v>2.6288304635059597E-2</v>
      </c>
      <c r="CG25" s="28">
        <f t="shared" si="52"/>
        <v>2.8059148685428883E-3</v>
      </c>
      <c r="CH25" s="10">
        <v>15</v>
      </c>
      <c r="CI25" s="15"/>
      <c r="CJ25" s="14"/>
      <c r="CK25" s="14">
        <f t="shared" si="64"/>
        <v>200</v>
      </c>
      <c r="CL25" s="14">
        <f t="shared" si="62"/>
        <v>300</v>
      </c>
      <c r="CM25" s="14">
        <f>CK25*$L$33/100</f>
        <v>68.25</v>
      </c>
      <c r="CN25" s="14">
        <f t="shared" si="63"/>
        <v>131.75</v>
      </c>
      <c r="CO25" s="14">
        <f>CL25*$L$37/100</f>
        <v>37.5</v>
      </c>
      <c r="CP25" s="21"/>
      <c r="CQ25" s="20">
        <f>$T$32*100*CN25/$DF25</f>
        <v>6.5720761587648988E-2</v>
      </c>
      <c r="CR25" s="20">
        <f>$T$36*100*CO25/$DF25</f>
        <v>7.0147871713572207E-3</v>
      </c>
      <c r="CS25" s="28">
        <f>$T$40*100*CM25/$DF25</f>
        <v>5.7025543178353302E-2</v>
      </c>
      <c r="CT25" s="28"/>
      <c r="CU25" s="28">
        <f t="shared" si="57"/>
        <v>2.2810217271341322E-2</v>
      </c>
      <c r="CV25" s="28">
        <f t="shared" si="58"/>
        <v>2.6288304635059597E-2</v>
      </c>
      <c r="CW25" s="28">
        <f t="shared" si="59"/>
        <v>2.8059148685428883E-3</v>
      </c>
      <c r="CX25" s="4"/>
      <c r="CY25" s="4">
        <f t="shared" si="6"/>
        <v>2493.75</v>
      </c>
      <c r="CZ25" s="2">
        <f t="shared" si="7"/>
        <v>0.76372326196956519</v>
      </c>
      <c r="DA25" s="2">
        <f t="shared" si="8"/>
        <v>0.59876820337270964</v>
      </c>
      <c r="DB25" s="2">
        <f t="shared" si="9"/>
        <v>1.1437647895096195</v>
      </c>
      <c r="DC25" s="38">
        <f t="shared" si="10"/>
        <v>0.38004152754005427</v>
      </c>
      <c r="DD25" s="4"/>
      <c r="DE25" s="3">
        <v>77694</v>
      </c>
      <c r="DF25" s="3">
        <f t="shared" si="53"/>
        <v>80187.75</v>
      </c>
      <c r="DG25" s="4"/>
      <c r="DH25" s="3">
        <f t="shared" si="60"/>
        <v>5453.0195500274758</v>
      </c>
      <c r="DI25" s="3">
        <f t="shared" si="0"/>
        <v>70185.851546161546</v>
      </c>
      <c r="DJ25" s="3">
        <f t="shared" si="11"/>
        <v>5516.1108840697734</v>
      </c>
      <c r="DK25" s="3">
        <f t="shared" si="1"/>
        <v>68789.944649522819</v>
      </c>
      <c r="DL25" s="1">
        <f t="shared" si="2"/>
        <v>1.1569981266980722</v>
      </c>
      <c r="DM25" s="1">
        <f t="shared" si="2"/>
        <v>-1.988872209836523</v>
      </c>
      <c r="DO25" s="3">
        <f t="shared" si="12"/>
        <v>63.091334042297603</v>
      </c>
      <c r="DP25" s="3">
        <f t="shared" si="13"/>
        <v>30.062616005706783</v>
      </c>
      <c r="DQ25" s="3">
        <f t="shared" si="14"/>
        <v>16.415272864185763</v>
      </c>
      <c r="DR25" s="3">
        <f t="shared" si="15"/>
        <v>42.127821977675893</v>
      </c>
      <c r="DS25" s="4">
        <f t="shared" si="16"/>
        <v>16.61344517240531</v>
      </c>
      <c r="DT25" s="3">
        <f t="shared" si="17"/>
        <v>4.3500668922166525</v>
      </c>
      <c r="DU25" s="3">
        <f t="shared" si="18"/>
        <v>58.7412671500812</v>
      </c>
      <c r="DW25" s="2">
        <f t="shared" si="19"/>
        <v>0.54499658613690982</v>
      </c>
      <c r="DX25" s="2">
        <f t="shared" si="3"/>
        <v>0.29758779707623667</v>
      </c>
      <c r="DY25" s="2">
        <f t="shared" si="20"/>
        <v>7.8861121243581356E-2</v>
      </c>
      <c r="DZ25" s="2">
        <f t="shared" si="4"/>
        <v>0.30118040629647297</v>
      </c>
      <c r="EA25" s="2">
        <f t="shared" si="5"/>
        <v>0.30118040629647291</v>
      </c>
      <c r="EB25" s="2"/>
      <c r="EC25" s="2"/>
      <c r="ED25" s="3">
        <f t="shared" si="21"/>
        <v>5457.3696169196928</v>
      </c>
      <c r="EE25" s="3">
        <f t="shared" si="22"/>
        <v>58.741267150080603</v>
      </c>
      <c r="EF25" s="3">
        <f t="shared" si="23"/>
        <v>70241.841286581883</v>
      </c>
      <c r="EG25" s="3">
        <f t="shared" si="24"/>
        <v>23555.39534840325</v>
      </c>
      <c r="EH25" s="70">
        <f t="shared" si="25"/>
        <v>7.9773542939087783E-2</v>
      </c>
      <c r="EI25" s="1">
        <f t="shared" si="26"/>
        <v>33.534706546627753</v>
      </c>
    </row>
    <row r="26" spans="1:139" s="33" customFormat="1" ht="15.75" thickBot="1" x14ac:dyDescent="0.3"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AD26" s="34"/>
      <c r="AE26" s="34"/>
      <c r="AF26" s="34"/>
      <c r="AG26" s="34"/>
      <c r="AH26" s="34"/>
      <c r="AI26" s="34"/>
      <c r="AJ26" s="34"/>
      <c r="AK26" s="34"/>
      <c r="AL26" s="34"/>
      <c r="AN26" s="34"/>
      <c r="AO26" s="34"/>
      <c r="AP26" s="34"/>
      <c r="AQ26" s="34"/>
      <c r="AR26" s="34"/>
      <c r="AS26" s="34"/>
      <c r="AT26" s="34"/>
      <c r="AU26" s="35"/>
      <c r="AV26" s="35"/>
      <c r="AW26" s="35"/>
      <c r="AX26" s="35"/>
      <c r="AY26" s="35"/>
      <c r="AZ26" s="35"/>
      <c r="BA26" s="35"/>
      <c r="BB26" s="34"/>
      <c r="BD26" s="34"/>
      <c r="BE26" s="34"/>
      <c r="BF26" s="34"/>
      <c r="BG26" s="34"/>
      <c r="BH26" s="34"/>
      <c r="BI26" s="34"/>
      <c r="BJ26" s="34"/>
      <c r="BK26" s="35"/>
      <c r="BL26" s="35"/>
      <c r="BM26" s="35"/>
      <c r="BN26" s="35"/>
      <c r="BO26" s="35"/>
      <c r="BP26" s="35"/>
      <c r="BQ26" s="35"/>
      <c r="BR26" s="34"/>
      <c r="BT26" s="34"/>
      <c r="BU26" s="34"/>
      <c r="BV26" s="34"/>
      <c r="BW26" s="34"/>
      <c r="BX26" s="34"/>
      <c r="BY26" s="34"/>
      <c r="BZ26" s="34"/>
      <c r="CA26" s="35"/>
      <c r="CB26" s="35"/>
      <c r="CC26" s="35"/>
      <c r="CD26" s="35"/>
      <c r="CE26" s="35"/>
      <c r="CF26" s="35"/>
      <c r="CG26" s="35"/>
      <c r="CH26" s="34"/>
      <c r="CJ26" s="34"/>
      <c r="CK26" s="34"/>
      <c r="CL26" s="34"/>
      <c r="CM26" s="34"/>
      <c r="CN26" s="34"/>
      <c r="CO26" s="34"/>
      <c r="CP26" s="34"/>
      <c r="CQ26" s="35"/>
      <c r="CR26" s="35"/>
      <c r="CS26" s="35"/>
      <c r="CT26" s="35"/>
      <c r="CU26" s="35"/>
      <c r="CV26" s="35"/>
      <c r="CW26" s="35"/>
      <c r="CX26" s="34"/>
      <c r="CY26" s="34"/>
      <c r="CZ26" s="35"/>
      <c r="DA26" s="35"/>
      <c r="DB26" s="35"/>
      <c r="DC26" s="35"/>
    </row>
    <row r="27" spans="1:139" s="33" customFormat="1" x14ac:dyDescent="0.25">
      <c r="C27" s="39"/>
      <c r="D27" s="40"/>
      <c r="E27" s="40"/>
      <c r="F27" s="40"/>
      <c r="G27" s="40"/>
      <c r="H27" s="40"/>
      <c r="I27" s="40"/>
      <c r="J27" s="40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0"/>
      <c r="W27" s="40"/>
      <c r="X27" s="40"/>
      <c r="Y27" s="40"/>
      <c r="Z27" s="40"/>
      <c r="AA27" s="42"/>
      <c r="AD27" s="34"/>
      <c r="AE27" s="34"/>
      <c r="AF27" s="34"/>
      <c r="AG27" s="34"/>
      <c r="AH27" s="34"/>
      <c r="AI27" s="34"/>
      <c r="AJ27" s="34"/>
      <c r="AK27" s="34"/>
      <c r="AL27" s="34"/>
      <c r="AN27" s="34"/>
      <c r="AO27" s="34"/>
      <c r="AP27" s="34"/>
      <c r="AQ27" s="34"/>
      <c r="AR27" s="34"/>
      <c r="AS27" s="34"/>
      <c r="AT27" s="34"/>
      <c r="AU27" s="35"/>
      <c r="AV27" s="35"/>
      <c r="AW27" s="35"/>
      <c r="AX27" s="35"/>
      <c r="AY27" s="35"/>
      <c r="AZ27" s="34"/>
      <c r="BA27" s="34"/>
      <c r="BB27" s="34"/>
      <c r="BD27" s="34"/>
      <c r="BE27" s="34"/>
      <c r="BF27" s="34"/>
      <c r="BG27" s="34"/>
      <c r="BH27" s="34"/>
      <c r="BI27" s="34"/>
      <c r="BJ27" s="34"/>
      <c r="BK27" s="35"/>
      <c r="BL27" s="35"/>
      <c r="BM27" s="35"/>
      <c r="BN27" s="35"/>
      <c r="BO27" s="35"/>
      <c r="BP27" s="35"/>
      <c r="BQ27" s="35"/>
      <c r="BR27" s="34"/>
      <c r="BT27" s="34"/>
      <c r="BU27" s="34"/>
      <c r="BV27" s="34"/>
      <c r="BW27" s="34"/>
      <c r="BX27" s="34"/>
      <c r="BY27" s="34"/>
      <c r="BZ27" s="34"/>
      <c r="CA27" s="35"/>
      <c r="CB27" s="35"/>
      <c r="CC27" s="35"/>
      <c r="CD27" s="35"/>
      <c r="CE27" s="35"/>
      <c r="CF27" s="35"/>
      <c r="CG27" s="35"/>
      <c r="CH27" s="34"/>
      <c r="CJ27" s="34"/>
      <c r="CK27" s="34"/>
      <c r="CL27" s="34"/>
      <c r="CM27" s="34"/>
      <c r="CN27" s="34"/>
      <c r="CO27" s="34"/>
      <c r="CP27" s="34"/>
      <c r="CQ27" s="35"/>
      <c r="CR27" s="35"/>
      <c r="CS27" s="35"/>
      <c r="CT27" s="35"/>
      <c r="CU27" s="35"/>
      <c r="CV27" s="35"/>
      <c r="CW27" s="35"/>
      <c r="CX27" s="34"/>
      <c r="CY27" s="34"/>
      <c r="CZ27" s="35"/>
      <c r="DA27" s="35"/>
      <c r="DB27" s="35"/>
      <c r="DC27" s="35"/>
    </row>
    <row r="28" spans="1:139" x14ac:dyDescent="0.25">
      <c r="C28" s="43"/>
      <c r="D28" s="44" t="s">
        <v>32</v>
      </c>
      <c r="E28" s="44"/>
      <c r="F28" s="44" t="s">
        <v>33</v>
      </c>
      <c r="G28" s="44"/>
      <c r="H28" s="44"/>
      <c r="I28" s="44"/>
      <c r="J28" s="44"/>
      <c r="K28" s="44"/>
      <c r="L28" s="45">
        <v>100</v>
      </c>
      <c r="M28" s="44"/>
      <c r="N28" s="44" t="s">
        <v>38</v>
      </c>
      <c r="O28" s="44"/>
      <c r="P28" s="44"/>
      <c r="Q28" s="44"/>
      <c r="R28" s="44"/>
      <c r="S28" s="44"/>
      <c r="T28" s="46">
        <f>assumptions!D19/100</f>
        <v>0.66</v>
      </c>
      <c r="U28" s="44"/>
      <c r="V28" s="44" t="s">
        <v>43</v>
      </c>
      <c r="W28" s="44"/>
      <c r="X28" s="44"/>
      <c r="Y28" s="44"/>
      <c r="Z28" s="44"/>
      <c r="AA28" s="47"/>
      <c r="BB28" s="4"/>
      <c r="BD28" s="4"/>
      <c r="BE28" s="4"/>
      <c r="BF28" s="4"/>
      <c r="BG28" s="4"/>
      <c r="BH28" s="4"/>
      <c r="BI28" s="4"/>
      <c r="BJ28" s="4"/>
      <c r="BK28" s="35"/>
      <c r="BL28" s="35"/>
      <c r="BM28" s="35"/>
      <c r="BN28" s="35"/>
      <c r="BO28" s="35"/>
      <c r="BP28" s="33"/>
      <c r="BQ28" s="33"/>
      <c r="BR28" s="34"/>
      <c r="BS28" s="33"/>
      <c r="BT28" s="34"/>
      <c r="BU28" s="34"/>
      <c r="BV28" s="34"/>
      <c r="BW28" s="34"/>
      <c r="BX28" s="34"/>
      <c r="BY28" s="34"/>
      <c r="BZ28" s="34"/>
      <c r="CA28" s="35"/>
      <c r="CB28" s="35"/>
      <c r="CC28" s="35"/>
      <c r="CD28" s="35"/>
      <c r="CE28" s="35"/>
      <c r="CF28" s="35"/>
      <c r="CG28" s="35"/>
      <c r="CH28" s="34"/>
      <c r="CI28" s="33"/>
      <c r="CJ28" s="34"/>
      <c r="CK28" s="34"/>
      <c r="CL28" s="34"/>
      <c r="CM28" s="34"/>
      <c r="CN28" s="34"/>
      <c r="CO28" s="34"/>
      <c r="CP28" s="34"/>
      <c r="CQ28" s="35"/>
      <c r="CR28" s="35"/>
      <c r="CS28" s="35"/>
      <c r="CT28" s="35"/>
      <c r="CU28" s="35"/>
      <c r="CV28" s="35"/>
      <c r="CW28" s="35"/>
      <c r="CY28" s="4"/>
      <c r="CZ28" s="2"/>
      <c r="DA28" s="2"/>
      <c r="DB28" s="2"/>
      <c r="DC28" s="2"/>
    </row>
    <row r="29" spans="1:139" x14ac:dyDescent="0.25">
      <c r="C29" s="43"/>
      <c r="D29" s="44" t="s">
        <v>34</v>
      </c>
      <c r="E29" s="44"/>
      <c r="F29" s="44"/>
      <c r="G29" s="44"/>
      <c r="H29" s="44"/>
      <c r="I29" s="44"/>
      <c r="J29" s="44"/>
      <c r="K29" s="44"/>
      <c r="L29" s="45">
        <f>assumptions!D7</f>
        <v>40</v>
      </c>
      <c r="M29" s="44"/>
      <c r="N29" s="44"/>
      <c r="O29" s="44"/>
      <c r="P29" s="44"/>
      <c r="Q29" s="44"/>
      <c r="R29" s="44"/>
      <c r="S29" s="44"/>
      <c r="T29" s="48"/>
      <c r="U29" s="44"/>
      <c r="V29" s="49" t="s">
        <v>44</v>
      </c>
      <c r="W29" s="44"/>
      <c r="X29" s="44"/>
      <c r="Y29" s="44"/>
      <c r="Z29" s="50">
        <f>assumptions!D25</f>
        <v>0.4</v>
      </c>
      <c r="AA29" s="47"/>
      <c r="BK29" s="33"/>
      <c r="BL29" s="33"/>
      <c r="BM29" s="33"/>
      <c r="BN29" s="33"/>
      <c r="BO29" s="33"/>
      <c r="BP29" s="33"/>
      <c r="BQ29" s="33"/>
      <c r="BR29" s="34"/>
      <c r="BS29" s="33"/>
      <c r="BT29" s="34"/>
      <c r="BU29" s="34"/>
      <c r="BV29" s="34"/>
      <c r="BW29" s="34"/>
      <c r="BX29" s="34"/>
      <c r="BY29" s="34"/>
      <c r="BZ29" s="34"/>
      <c r="CA29" s="35"/>
      <c r="CB29" s="35"/>
      <c r="CC29" s="35"/>
      <c r="CD29" s="35"/>
      <c r="CE29" s="35"/>
      <c r="CF29" s="33"/>
      <c r="CG29" s="33"/>
      <c r="CH29" s="34"/>
      <c r="CI29" s="33"/>
      <c r="CJ29" s="34"/>
      <c r="CK29" s="34"/>
      <c r="CL29" s="34"/>
      <c r="CM29" s="34"/>
      <c r="CN29" s="34"/>
      <c r="CO29" s="34"/>
      <c r="CP29" s="34"/>
      <c r="CQ29" s="35"/>
      <c r="CR29" s="35"/>
      <c r="CS29" s="35"/>
      <c r="CT29" s="35"/>
      <c r="CU29" s="35"/>
      <c r="CV29" s="35"/>
      <c r="CW29" s="35"/>
      <c r="CY29" s="4"/>
      <c r="CZ29" s="2"/>
      <c r="DA29" s="2"/>
      <c r="DB29" s="2"/>
      <c r="DC29" s="2"/>
    </row>
    <row r="30" spans="1:139" x14ac:dyDescent="0.25"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 t="s">
        <v>39</v>
      </c>
      <c r="O30" s="44"/>
      <c r="P30" s="44"/>
      <c r="Q30" s="44"/>
      <c r="R30" s="44"/>
      <c r="S30" s="44"/>
      <c r="T30" s="46">
        <f>assumptions!D21/100</f>
        <v>0.4</v>
      </c>
      <c r="U30" s="44"/>
      <c r="V30" s="49" t="s">
        <v>51</v>
      </c>
      <c r="W30" s="44"/>
      <c r="X30" s="44"/>
      <c r="Y30" s="44"/>
      <c r="Z30" s="50">
        <f>assumptions!D26</f>
        <v>0.4</v>
      </c>
      <c r="AA30" s="47"/>
      <c r="CH30" s="4"/>
      <c r="CJ30" s="4"/>
      <c r="CK30" s="4"/>
      <c r="CL30" s="4"/>
      <c r="CM30" s="4"/>
      <c r="CN30" s="4"/>
      <c r="CO30" s="4"/>
      <c r="CP30" s="4"/>
      <c r="CQ30" s="2"/>
      <c r="CR30" s="2"/>
      <c r="CS30" s="2"/>
      <c r="CT30" s="2"/>
      <c r="CU30" s="2"/>
      <c r="CY30" s="4"/>
      <c r="CZ30" s="2"/>
      <c r="DA30" s="2"/>
      <c r="DB30" s="2"/>
      <c r="DC30" s="2"/>
    </row>
    <row r="31" spans="1:139" x14ac:dyDescent="0.25">
      <c r="C31" s="43"/>
      <c r="D31" s="44" t="s">
        <v>35</v>
      </c>
      <c r="E31" s="44"/>
      <c r="F31" s="44"/>
      <c r="G31" s="44"/>
      <c r="H31" s="44"/>
      <c r="I31" s="44"/>
      <c r="J31" s="44"/>
      <c r="K31" s="44"/>
      <c r="L31" s="45">
        <f>assumptions!D43</f>
        <v>18.375</v>
      </c>
      <c r="M31" s="44"/>
      <c r="N31" s="44" t="s">
        <v>40</v>
      </c>
      <c r="O31" s="44"/>
      <c r="P31" s="44"/>
      <c r="Q31" s="44"/>
      <c r="R31" s="44"/>
      <c r="S31" s="44"/>
      <c r="T31" s="46">
        <f>assumptions!D22/100</f>
        <v>0.4</v>
      </c>
      <c r="U31" s="44"/>
      <c r="V31" s="49" t="s">
        <v>52</v>
      </c>
      <c r="W31" s="44"/>
      <c r="X31" s="44"/>
      <c r="Y31" s="44"/>
      <c r="Z31" s="50">
        <f>assumptions!D27</f>
        <v>0.4</v>
      </c>
      <c r="AA31" s="47"/>
    </row>
    <row r="32" spans="1:139" x14ac:dyDescent="0.25">
      <c r="C32" s="43"/>
      <c r="D32" s="44" t="s">
        <v>36</v>
      </c>
      <c r="E32" s="44"/>
      <c r="F32" s="44"/>
      <c r="G32" s="44"/>
      <c r="H32" s="44"/>
      <c r="I32" s="44"/>
      <c r="J32" s="44"/>
      <c r="K32" s="44"/>
      <c r="L32" s="45">
        <f>assumptions!D44</f>
        <v>26.25</v>
      </c>
      <c r="M32" s="44"/>
      <c r="N32" s="44" t="s">
        <v>45</v>
      </c>
      <c r="O32" s="44"/>
      <c r="P32" s="44"/>
      <c r="Q32" s="44"/>
      <c r="R32" s="44"/>
      <c r="S32" s="44"/>
      <c r="T32" s="46">
        <f>assumptions!D23/100</f>
        <v>0.4</v>
      </c>
      <c r="U32" s="44"/>
      <c r="V32" s="49" t="s">
        <v>53</v>
      </c>
      <c r="W32" s="44"/>
      <c r="X32" s="44"/>
      <c r="Y32" s="44"/>
      <c r="Z32" s="50">
        <f>assumptions!D28</f>
        <v>0.4</v>
      </c>
      <c r="AA32" s="47"/>
    </row>
    <row r="33" spans="3:27" x14ac:dyDescent="0.25">
      <c r="C33" s="43"/>
      <c r="D33" s="44" t="s">
        <v>46</v>
      </c>
      <c r="E33" s="44"/>
      <c r="F33" s="44"/>
      <c r="G33" s="44"/>
      <c r="H33" s="44"/>
      <c r="I33" s="44"/>
      <c r="J33" s="44"/>
      <c r="K33" s="44"/>
      <c r="L33" s="45">
        <f>assumptions!D45</f>
        <v>34.125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7"/>
    </row>
    <row r="34" spans="3:27" x14ac:dyDescent="0.25">
      <c r="C34" s="43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 t="s">
        <v>41</v>
      </c>
      <c r="O34" s="44"/>
      <c r="P34" s="44"/>
      <c r="Q34" s="44"/>
      <c r="R34" s="44"/>
      <c r="S34" s="44"/>
      <c r="T34" s="46">
        <v>0.15</v>
      </c>
      <c r="U34" s="44"/>
      <c r="V34" s="54" t="s">
        <v>105</v>
      </c>
      <c r="W34" s="44"/>
      <c r="X34" s="44"/>
      <c r="Y34" s="44"/>
      <c r="Z34" s="77">
        <v>0.497</v>
      </c>
      <c r="AA34" s="47"/>
    </row>
    <row r="35" spans="3:27" x14ac:dyDescent="0.25">
      <c r="C35" s="43"/>
      <c r="D35" s="44" t="s">
        <v>37</v>
      </c>
      <c r="E35" s="44"/>
      <c r="F35" s="44"/>
      <c r="G35" s="44"/>
      <c r="H35" s="44"/>
      <c r="I35" s="44"/>
      <c r="J35" s="44"/>
      <c r="K35" s="44"/>
      <c r="L35" s="50">
        <v>50</v>
      </c>
      <c r="M35" s="44"/>
      <c r="N35" s="44" t="s">
        <v>42</v>
      </c>
      <c r="O35" s="44"/>
      <c r="P35" s="44"/>
      <c r="Q35" s="44"/>
      <c r="R35" s="44"/>
      <c r="S35" s="44"/>
      <c r="T35" s="46">
        <v>0.15</v>
      </c>
      <c r="U35" s="44"/>
      <c r="V35" s="54" t="s">
        <v>108</v>
      </c>
      <c r="W35" s="44"/>
      <c r="X35" s="44"/>
      <c r="Y35" s="44"/>
      <c r="AA35" s="47"/>
    </row>
    <row r="36" spans="3:27" x14ac:dyDescent="0.25">
      <c r="C36" s="43"/>
      <c r="D36" s="44" t="s">
        <v>62</v>
      </c>
      <c r="E36" s="44"/>
      <c r="F36" s="44"/>
      <c r="G36" s="44"/>
      <c r="H36" s="44"/>
      <c r="I36" s="44"/>
      <c r="J36" s="44"/>
      <c r="K36" s="44"/>
      <c r="L36" s="50">
        <v>25</v>
      </c>
      <c r="M36" s="44"/>
      <c r="N36" s="44" t="s">
        <v>47</v>
      </c>
      <c r="O36" s="44"/>
      <c r="P36" s="44"/>
      <c r="Q36" s="44"/>
      <c r="R36" s="44"/>
      <c r="S36" s="44"/>
      <c r="T36" s="46">
        <v>0.15</v>
      </c>
      <c r="U36" s="44"/>
      <c r="V36" s="44"/>
      <c r="W36" s="44"/>
      <c r="X36" s="44"/>
      <c r="Y36" s="44"/>
      <c r="Z36" s="44"/>
      <c r="AA36" s="47"/>
    </row>
    <row r="37" spans="3:27" x14ac:dyDescent="0.25">
      <c r="C37" s="43"/>
      <c r="D37" s="44" t="s">
        <v>63</v>
      </c>
      <c r="E37" s="44"/>
      <c r="F37" s="44"/>
      <c r="G37" s="44"/>
      <c r="H37" s="44"/>
      <c r="I37" s="44"/>
      <c r="J37" s="44"/>
      <c r="K37" s="44"/>
      <c r="L37" s="50">
        <v>12.5</v>
      </c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7"/>
    </row>
    <row r="38" spans="3:27" x14ac:dyDescent="0.25">
      <c r="C38" s="43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 t="s">
        <v>48</v>
      </c>
      <c r="O38" s="44"/>
      <c r="P38" s="44"/>
      <c r="Q38" s="44"/>
      <c r="R38" s="44"/>
      <c r="S38" s="44"/>
      <c r="T38" s="46">
        <f>assumptions!D15/100</f>
        <v>0.5</v>
      </c>
      <c r="U38" s="44"/>
      <c r="V38" s="44"/>
      <c r="W38" s="44"/>
      <c r="X38" s="44"/>
      <c r="Y38" s="44"/>
      <c r="Z38" s="44"/>
      <c r="AA38" s="47"/>
    </row>
    <row r="39" spans="3:27" x14ac:dyDescent="0.25">
      <c r="C39" s="43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 t="s">
        <v>49</v>
      </c>
      <c r="O39" s="44"/>
      <c r="P39" s="44"/>
      <c r="Q39" s="44"/>
      <c r="R39" s="44"/>
      <c r="S39" s="44"/>
      <c r="T39" s="46">
        <f>assumptions!D16/100</f>
        <v>0.58499999999999996</v>
      </c>
      <c r="U39" s="44"/>
      <c r="V39" s="44"/>
      <c r="W39" s="44"/>
      <c r="X39" s="44"/>
      <c r="Y39" s="44"/>
      <c r="Z39" s="44"/>
      <c r="AA39" s="47"/>
    </row>
    <row r="40" spans="3:27" x14ac:dyDescent="0.25">
      <c r="C40" s="43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 t="s">
        <v>50</v>
      </c>
      <c r="O40" s="44"/>
      <c r="P40" s="44"/>
      <c r="Q40" s="44"/>
      <c r="R40" s="44"/>
      <c r="S40" s="44"/>
      <c r="T40" s="46">
        <f>assumptions!D17/100</f>
        <v>0.67</v>
      </c>
      <c r="U40" s="44"/>
      <c r="V40" s="44"/>
      <c r="W40" s="44"/>
      <c r="X40" s="44"/>
      <c r="Y40" s="44"/>
      <c r="Z40" s="44"/>
      <c r="AA40" s="47"/>
    </row>
    <row r="41" spans="3:27" ht="15.75" thickBot="1" x14ac:dyDescent="0.3">
      <c r="C41" s="51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3"/>
    </row>
  </sheetData>
  <mergeCells count="6">
    <mergeCell ref="CH2:CW2"/>
    <mergeCell ref="F2:U2"/>
    <mergeCell ref="V2:AK2"/>
    <mergeCell ref="AL2:BA2"/>
    <mergeCell ref="BB2:BQ2"/>
    <mergeCell ref="BR2:C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41"/>
  <sheetViews>
    <sheetView zoomScale="70" zoomScaleNormal="70" workbookViewId="0">
      <pane xSplit="2" ySplit="4" topLeftCell="CW5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ColWidth="9.140625" defaultRowHeight="15" x14ac:dyDescent="0.25"/>
  <cols>
    <col min="1" max="1" width="6.28515625" customWidth="1"/>
    <col min="2" max="3" width="6.7109375" customWidth="1"/>
    <col min="103" max="103" width="11.7109375" customWidth="1"/>
    <col min="120" max="120" width="13.5703125" bestFit="1" customWidth="1"/>
  </cols>
  <sheetData>
    <row r="1" spans="1:139" ht="15.75" thickBot="1" x14ac:dyDescent="0.3"/>
    <row r="2" spans="1:139" ht="15.75" thickBot="1" x14ac:dyDescent="0.3">
      <c r="F2" s="86" t="s">
        <v>17</v>
      </c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8"/>
      <c r="V2" s="86" t="s">
        <v>18</v>
      </c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8"/>
      <c r="AL2" s="86" t="s">
        <v>19</v>
      </c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8"/>
      <c r="BB2" s="86" t="s">
        <v>20</v>
      </c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8"/>
      <c r="BR2" s="86" t="s">
        <v>21</v>
      </c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8"/>
      <c r="CH2" s="86" t="s">
        <v>22</v>
      </c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8"/>
    </row>
    <row r="3" spans="1:139" s="7" customFormat="1" ht="105.75" thickBot="1" x14ac:dyDescent="0.3">
      <c r="F3" s="8" t="s">
        <v>23</v>
      </c>
      <c r="G3" s="12" t="s">
        <v>5</v>
      </c>
      <c r="H3" s="12"/>
      <c r="I3" s="12"/>
      <c r="J3" s="12"/>
      <c r="K3" s="12"/>
      <c r="L3" s="12"/>
      <c r="M3" s="12"/>
      <c r="N3" s="18" t="s">
        <v>60</v>
      </c>
      <c r="O3" s="18"/>
      <c r="P3" s="18"/>
      <c r="Q3" s="25" t="s">
        <v>15</v>
      </c>
      <c r="R3" s="25" t="s">
        <v>16</v>
      </c>
      <c r="S3" s="26"/>
      <c r="T3" s="26"/>
      <c r="U3" s="26"/>
      <c r="V3" s="8" t="s">
        <v>23</v>
      </c>
      <c r="W3" s="12" t="s">
        <v>5</v>
      </c>
      <c r="X3" s="12"/>
      <c r="Y3" s="12"/>
      <c r="Z3" s="12"/>
      <c r="AA3" s="12"/>
      <c r="AB3" s="12"/>
      <c r="AC3" s="12"/>
      <c r="AD3" s="18" t="s">
        <v>60</v>
      </c>
      <c r="AE3" s="18"/>
      <c r="AF3" s="18"/>
      <c r="AG3" s="25" t="s">
        <v>15</v>
      </c>
      <c r="AH3" s="25" t="s">
        <v>16</v>
      </c>
      <c r="AI3" s="26"/>
      <c r="AJ3" s="26"/>
      <c r="AK3" s="26"/>
      <c r="AL3" s="8" t="s">
        <v>23</v>
      </c>
      <c r="AM3" s="12" t="s">
        <v>5</v>
      </c>
      <c r="AN3" s="12"/>
      <c r="AO3" s="12"/>
      <c r="AP3" s="12"/>
      <c r="AQ3" s="12"/>
      <c r="AR3" s="12"/>
      <c r="AS3" s="12"/>
      <c r="AT3" s="18" t="s">
        <v>60</v>
      </c>
      <c r="AU3" s="18"/>
      <c r="AV3" s="18"/>
      <c r="AW3" s="25" t="s">
        <v>15</v>
      </c>
      <c r="AX3" s="25" t="s">
        <v>16</v>
      </c>
      <c r="AY3" s="26"/>
      <c r="AZ3" s="26"/>
      <c r="BA3" s="26"/>
      <c r="BB3" s="8" t="s">
        <v>23</v>
      </c>
      <c r="BC3" s="12" t="s">
        <v>5</v>
      </c>
      <c r="BD3" s="12"/>
      <c r="BE3" s="12"/>
      <c r="BF3" s="12"/>
      <c r="BG3" s="12"/>
      <c r="BH3" s="12"/>
      <c r="BI3" s="12"/>
      <c r="BJ3" s="18" t="s">
        <v>60</v>
      </c>
      <c r="BK3" s="18"/>
      <c r="BL3" s="18"/>
      <c r="BM3" s="25" t="s">
        <v>15</v>
      </c>
      <c r="BN3" s="25" t="s">
        <v>16</v>
      </c>
      <c r="BO3" s="26"/>
      <c r="BP3" s="26"/>
      <c r="BQ3" s="26"/>
      <c r="BR3" s="8" t="s">
        <v>23</v>
      </c>
      <c r="BS3" s="12" t="s">
        <v>5</v>
      </c>
      <c r="BT3" s="12"/>
      <c r="BU3" s="12"/>
      <c r="BV3" s="12"/>
      <c r="BW3" s="12"/>
      <c r="BX3" s="12"/>
      <c r="BY3" s="12"/>
      <c r="BZ3" s="18" t="s">
        <v>60</v>
      </c>
      <c r="CA3" s="18"/>
      <c r="CB3" s="18"/>
      <c r="CC3" s="25" t="s">
        <v>15</v>
      </c>
      <c r="CD3" s="25" t="s">
        <v>16</v>
      </c>
      <c r="CE3" s="26"/>
      <c r="CF3" s="26"/>
      <c r="CG3" s="26"/>
      <c r="CH3" s="8" t="s">
        <v>23</v>
      </c>
      <c r="CI3" s="12" t="s">
        <v>5</v>
      </c>
      <c r="CJ3" s="12"/>
      <c r="CK3" s="12"/>
      <c r="CL3" s="12"/>
      <c r="CM3" s="12"/>
      <c r="CN3" s="12"/>
      <c r="CO3" s="12"/>
      <c r="CP3" s="18" t="s">
        <v>60</v>
      </c>
      <c r="CQ3" s="18"/>
      <c r="CR3" s="18"/>
      <c r="CS3" s="25" t="s">
        <v>15</v>
      </c>
      <c r="CT3" s="25" t="s">
        <v>16</v>
      </c>
      <c r="CU3" s="26"/>
      <c r="CV3" s="26"/>
      <c r="CW3" s="26"/>
    </row>
    <row r="4" spans="1:139" s="6" customFormat="1" ht="76.5" customHeight="1" x14ac:dyDescent="0.25">
      <c r="B4" s="6" t="s">
        <v>0</v>
      </c>
      <c r="D4" s="6" t="s">
        <v>24</v>
      </c>
      <c r="F4" s="8"/>
      <c r="G4" s="13" t="s">
        <v>25</v>
      </c>
      <c r="H4" s="13" t="s">
        <v>6</v>
      </c>
      <c r="I4" s="13" t="s">
        <v>7</v>
      </c>
      <c r="J4" s="13" t="s">
        <v>8</v>
      </c>
      <c r="K4" s="13" t="s">
        <v>9</v>
      </c>
      <c r="L4" s="13" t="s">
        <v>10</v>
      </c>
      <c r="M4" s="13" t="s">
        <v>11</v>
      </c>
      <c r="N4" s="19" t="s">
        <v>12</v>
      </c>
      <c r="O4" s="19" t="s">
        <v>13</v>
      </c>
      <c r="P4" s="19" t="s">
        <v>14</v>
      </c>
      <c r="Q4" s="25"/>
      <c r="R4" s="25" t="s">
        <v>5</v>
      </c>
      <c r="S4" s="25" t="s">
        <v>28</v>
      </c>
      <c r="T4" s="25" t="s">
        <v>29</v>
      </c>
      <c r="U4" s="25" t="s">
        <v>30</v>
      </c>
      <c r="V4" s="8"/>
      <c r="W4" s="13" t="s">
        <v>25</v>
      </c>
      <c r="X4" s="13" t="s">
        <v>6</v>
      </c>
      <c r="Y4" s="13" t="s">
        <v>7</v>
      </c>
      <c r="Z4" s="13" t="s">
        <v>8</v>
      </c>
      <c r="AA4" s="13" t="s">
        <v>9</v>
      </c>
      <c r="AB4" s="13" t="s">
        <v>10</v>
      </c>
      <c r="AC4" s="13" t="s">
        <v>11</v>
      </c>
      <c r="AD4" s="19" t="s">
        <v>12</v>
      </c>
      <c r="AE4" s="19" t="s">
        <v>13</v>
      </c>
      <c r="AF4" s="19" t="s">
        <v>14</v>
      </c>
      <c r="AG4" s="25"/>
      <c r="AH4" s="25" t="s">
        <v>5</v>
      </c>
      <c r="AI4" s="25" t="s">
        <v>28</v>
      </c>
      <c r="AJ4" s="25" t="s">
        <v>29</v>
      </c>
      <c r="AK4" s="25" t="s">
        <v>30</v>
      </c>
      <c r="AL4" s="8"/>
      <c r="AM4" s="13" t="s">
        <v>25</v>
      </c>
      <c r="AN4" s="13" t="s">
        <v>6</v>
      </c>
      <c r="AO4" s="13" t="s">
        <v>7</v>
      </c>
      <c r="AP4" s="13" t="s">
        <v>8</v>
      </c>
      <c r="AQ4" s="13" t="s">
        <v>9</v>
      </c>
      <c r="AR4" s="13" t="s">
        <v>10</v>
      </c>
      <c r="AS4" s="13" t="s">
        <v>11</v>
      </c>
      <c r="AT4" s="19" t="s">
        <v>12</v>
      </c>
      <c r="AU4" s="19" t="s">
        <v>13</v>
      </c>
      <c r="AV4" s="19" t="s">
        <v>14</v>
      </c>
      <c r="AW4" s="25"/>
      <c r="AX4" s="25" t="s">
        <v>5</v>
      </c>
      <c r="AY4" s="25" t="s">
        <v>28</v>
      </c>
      <c r="AZ4" s="25" t="s">
        <v>29</v>
      </c>
      <c r="BA4" s="25" t="s">
        <v>30</v>
      </c>
      <c r="BB4" s="8"/>
      <c r="BC4" s="13" t="s">
        <v>25</v>
      </c>
      <c r="BD4" s="13" t="s">
        <v>6</v>
      </c>
      <c r="BE4" s="13" t="s">
        <v>7</v>
      </c>
      <c r="BF4" s="13" t="s">
        <v>8</v>
      </c>
      <c r="BG4" s="13" t="s">
        <v>9</v>
      </c>
      <c r="BH4" s="13" t="s">
        <v>10</v>
      </c>
      <c r="BI4" s="13" t="s">
        <v>11</v>
      </c>
      <c r="BJ4" s="19" t="s">
        <v>12</v>
      </c>
      <c r="BK4" s="19" t="s">
        <v>13</v>
      </c>
      <c r="BL4" s="19" t="s">
        <v>14</v>
      </c>
      <c r="BM4" s="25"/>
      <c r="BN4" s="25" t="s">
        <v>5</v>
      </c>
      <c r="BO4" s="25" t="s">
        <v>28</v>
      </c>
      <c r="BP4" s="25" t="s">
        <v>29</v>
      </c>
      <c r="BQ4" s="25" t="s">
        <v>30</v>
      </c>
      <c r="BR4" s="8"/>
      <c r="BS4" s="13" t="s">
        <v>25</v>
      </c>
      <c r="BT4" s="13" t="s">
        <v>6</v>
      </c>
      <c r="BU4" s="13" t="s">
        <v>7</v>
      </c>
      <c r="BV4" s="13" t="s">
        <v>8</v>
      </c>
      <c r="BW4" s="13" t="s">
        <v>9</v>
      </c>
      <c r="BX4" s="13" t="s">
        <v>10</v>
      </c>
      <c r="BY4" s="13" t="s">
        <v>11</v>
      </c>
      <c r="BZ4" s="19" t="s">
        <v>12</v>
      </c>
      <c r="CA4" s="19" t="s">
        <v>13</v>
      </c>
      <c r="CB4" s="19" t="s">
        <v>14</v>
      </c>
      <c r="CC4" s="25"/>
      <c r="CD4" s="25" t="s">
        <v>5</v>
      </c>
      <c r="CE4" s="25" t="s">
        <v>28</v>
      </c>
      <c r="CF4" s="25" t="s">
        <v>29</v>
      </c>
      <c r="CG4" s="25" t="s">
        <v>30</v>
      </c>
      <c r="CH4" s="8"/>
      <c r="CI4" s="13" t="s">
        <v>25</v>
      </c>
      <c r="CJ4" s="13" t="s">
        <v>6</v>
      </c>
      <c r="CK4" s="13" t="s">
        <v>7</v>
      </c>
      <c r="CL4" s="13" t="s">
        <v>8</v>
      </c>
      <c r="CM4" s="13" t="s">
        <v>9</v>
      </c>
      <c r="CN4" s="13" t="s">
        <v>10</v>
      </c>
      <c r="CO4" s="13" t="s">
        <v>11</v>
      </c>
      <c r="CP4" s="19" t="s">
        <v>12</v>
      </c>
      <c r="CQ4" s="19" t="s">
        <v>13</v>
      </c>
      <c r="CR4" s="19" t="s">
        <v>14</v>
      </c>
      <c r="CS4" s="25"/>
      <c r="CT4" s="25" t="s">
        <v>5</v>
      </c>
      <c r="CU4" s="25" t="s">
        <v>28</v>
      </c>
      <c r="CV4" s="25" t="s">
        <v>29</v>
      </c>
      <c r="CW4" s="25" t="s">
        <v>30</v>
      </c>
      <c r="CY4" s="6" t="s">
        <v>31</v>
      </c>
      <c r="CZ4" s="6" t="s">
        <v>1</v>
      </c>
      <c r="DA4" s="6" t="s">
        <v>4</v>
      </c>
      <c r="DB4" s="6" t="s">
        <v>2</v>
      </c>
      <c r="DC4" s="36" t="s">
        <v>3</v>
      </c>
      <c r="DE4" s="6" t="s">
        <v>26</v>
      </c>
      <c r="DF4" s="6" t="s">
        <v>27</v>
      </c>
      <c r="DH4" s="6" t="s">
        <v>54</v>
      </c>
      <c r="DI4" s="6" t="s">
        <v>56</v>
      </c>
      <c r="DJ4" s="6" t="s">
        <v>55</v>
      </c>
      <c r="DK4" s="6" t="s">
        <v>57</v>
      </c>
      <c r="DL4" s="6" t="s">
        <v>58</v>
      </c>
      <c r="DM4" s="6" t="s">
        <v>59</v>
      </c>
      <c r="DO4" s="6" t="s">
        <v>102</v>
      </c>
      <c r="DP4" s="13" t="s">
        <v>93</v>
      </c>
      <c r="DQ4" s="13" t="s">
        <v>94</v>
      </c>
      <c r="DR4" s="69" t="s">
        <v>95</v>
      </c>
      <c r="DS4" s="6" t="s">
        <v>96</v>
      </c>
      <c r="DT4" s="6" t="s">
        <v>98</v>
      </c>
      <c r="DU4" s="6" t="s">
        <v>99</v>
      </c>
      <c r="DW4" s="6" t="s">
        <v>87</v>
      </c>
      <c r="DX4" s="6" t="s">
        <v>88</v>
      </c>
      <c r="DY4" s="6" t="s">
        <v>89</v>
      </c>
      <c r="DZ4" s="6" t="s">
        <v>97</v>
      </c>
      <c r="EA4" s="6" t="s">
        <v>90</v>
      </c>
      <c r="ED4" s="6" t="s">
        <v>91</v>
      </c>
      <c r="EE4" s="6" t="s">
        <v>92</v>
      </c>
      <c r="EF4" s="6" t="s">
        <v>100</v>
      </c>
      <c r="EG4" s="6" t="s">
        <v>101</v>
      </c>
    </row>
    <row r="5" spans="1:139" x14ac:dyDescent="0.25">
      <c r="A5">
        <v>2015</v>
      </c>
      <c r="B5">
        <v>0</v>
      </c>
      <c r="D5" s="55">
        <v>1.5</v>
      </c>
      <c r="E5" s="1"/>
      <c r="F5" s="9">
        <v>0</v>
      </c>
      <c r="G5" s="14">
        <f>1000*($L$28/100)*$D5</f>
        <v>1500</v>
      </c>
      <c r="H5" s="15"/>
      <c r="I5" s="14"/>
      <c r="J5" s="14"/>
      <c r="K5" s="14"/>
      <c r="L5" s="14"/>
      <c r="M5" s="14"/>
      <c r="N5" s="20">
        <f>$T$28*100*G5/$DF5</f>
        <v>0.59750135795763171</v>
      </c>
      <c r="O5" s="21"/>
      <c r="P5" s="21"/>
      <c r="Q5" s="27"/>
      <c r="R5" s="28">
        <f>$Z$29*N5</f>
        <v>0.29875067897881585</v>
      </c>
      <c r="S5" s="27"/>
      <c r="T5" s="27"/>
      <c r="U5" s="27"/>
      <c r="V5" s="9"/>
      <c r="W5" s="14"/>
      <c r="X5" s="15"/>
      <c r="Y5" s="14"/>
      <c r="Z5" s="14"/>
      <c r="AA5" s="14"/>
      <c r="AB5" s="14"/>
      <c r="AC5" s="14"/>
      <c r="AD5" s="20"/>
      <c r="AE5" s="21"/>
      <c r="AF5" s="21"/>
      <c r="AG5" s="27"/>
      <c r="AH5" s="28"/>
      <c r="AI5" s="27"/>
      <c r="AJ5" s="27"/>
      <c r="AK5" s="27"/>
      <c r="AL5" s="9"/>
      <c r="AM5" s="14"/>
      <c r="AN5" s="15"/>
      <c r="AO5" s="14"/>
      <c r="AP5" s="14"/>
      <c r="AQ5" s="14"/>
      <c r="AR5" s="14"/>
      <c r="AS5" s="14"/>
      <c r="AT5" s="20"/>
      <c r="AU5" s="21"/>
      <c r="AV5" s="21"/>
      <c r="AW5" s="27"/>
      <c r="AX5" s="28"/>
      <c r="AY5" s="27"/>
      <c r="AZ5" s="27"/>
      <c r="BA5" s="27"/>
      <c r="BB5" s="9"/>
      <c r="BC5" s="14"/>
      <c r="BD5" s="15"/>
      <c r="BE5" s="14"/>
      <c r="BF5" s="14"/>
      <c r="BG5" s="14"/>
      <c r="BH5" s="14"/>
      <c r="BI5" s="14"/>
      <c r="BJ5" s="20"/>
      <c r="BK5" s="21"/>
      <c r="BL5" s="21"/>
      <c r="BM5" s="27"/>
      <c r="BN5" s="28"/>
      <c r="BO5" s="27"/>
      <c r="BP5" s="27"/>
      <c r="BQ5" s="27"/>
      <c r="BR5" s="9"/>
      <c r="BS5" s="14"/>
      <c r="BT5" s="15"/>
      <c r="BU5" s="14"/>
      <c r="BV5" s="14"/>
      <c r="BW5" s="14"/>
      <c r="BX5" s="14"/>
      <c r="BY5" s="14"/>
      <c r="BZ5" s="20"/>
      <c r="CA5" s="21"/>
      <c r="CB5" s="21"/>
      <c r="CC5" s="27"/>
      <c r="CD5" s="28"/>
      <c r="CE5" s="27"/>
      <c r="CF5" s="27"/>
      <c r="CG5" s="27"/>
      <c r="CH5" s="9"/>
      <c r="CI5" s="14"/>
      <c r="CJ5" s="15"/>
      <c r="CK5" s="14"/>
      <c r="CL5" s="14"/>
      <c r="CM5" s="14"/>
      <c r="CN5" s="14"/>
      <c r="CO5" s="14"/>
      <c r="CP5" s="20"/>
      <c r="CQ5" s="21"/>
      <c r="CR5" s="21"/>
      <c r="CS5" s="27"/>
      <c r="CT5" s="28"/>
      <c r="CU5" s="27"/>
      <c r="CV5" s="27"/>
      <c r="CW5" s="27"/>
      <c r="CX5" s="4"/>
      <c r="CY5" s="4">
        <f>SUM(G5:H5)+SUM(K5:M5)+SUM(W5:X5)+SUM(AA5:AC5)+SUM(AM5:AN5)+SUM(AQ5:AS5)+SUM(BC5:BD5)+SUM(BG5:BI5)+SUM(BS5:BT5)+SUM(BW5:BY5)+SUM(CI5:CJ5)+SUM(CM5:CO5)</f>
        <v>1500</v>
      </c>
      <c r="CZ5" s="2">
        <f>SUM(N5:P5)+SUM(AD5:AF5)+SUM(AT5:AV5)+SUM(BJ5:BL5)+SUM(BZ5:CB5)+SUM(CP5:CR5)</f>
        <v>0.59750135795763171</v>
      </c>
      <c r="DA5" s="2">
        <f>Q5+AG5+AW5+BM5+CC5+CS5</f>
        <v>0</v>
      </c>
      <c r="DB5" s="2">
        <f>SUM(Q5:U5)+SUM(AG5:AK5)+SUM(AW5:BA5)+SUM(BM5:BQ5)+SUM(CC5:CG5)+SUM(CS5:CW5)</f>
        <v>0.29875067897881585</v>
      </c>
      <c r="DC5" s="37">
        <f>DB5-CZ5</f>
        <v>-0.29875067897881585</v>
      </c>
      <c r="DD5" s="4"/>
      <c r="DE5" s="3">
        <v>81345</v>
      </c>
      <c r="DF5" s="3">
        <f>DE5+CY5</f>
        <v>82845</v>
      </c>
      <c r="DG5" s="4"/>
      <c r="DH5" s="3">
        <v>3028.80936962651</v>
      </c>
      <c r="DI5" s="3">
        <f t="shared" ref="DI5:DI25" si="0">1000000*DH5/DE5</f>
        <v>37234.118502999692</v>
      </c>
      <c r="DJ5" s="3">
        <f>DH5/(1-DB5/100)</f>
        <v>3037.8850719054235</v>
      </c>
      <c r="DK5" s="3">
        <f t="shared" ref="DK5:DK25" si="1">1000000*DJ5/DF5</f>
        <v>36669.504157226431</v>
      </c>
      <c r="DL5" s="1">
        <f t="shared" ref="DL5:DM25" si="2">100*(DJ5/DH5-1)</f>
        <v>0.29964587305910673</v>
      </c>
      <c r="DM5" s="1">
        <f t="shared" si="2"/>
        <v>-1.5163897212385313</v>
      </c>
      <c r="DO5" s="3">
        <f>DJ5-DH5</f>
        <v>9.075702278913468</v>
      </c>
      <c r="DP5" s="3">
        <f>(DW5/100)*DK5*DF5/1000000</f>
        <v>9.0757022789135409</v>
      </c>
      <c r="DQ5" s="3">
        <f>(DX5/100)*DK5*DF5/1000000</f>
        <v>0</v>
      </c>
      <c r="DR5" s="3">
        <f>(CZ5/100)*DK5*DF5/1000000</f>
        <v>18.151404557827082</v>
      </c>
      <c r="DS5" s="4">
        <f>(DZ5/100)*DK5*DF5/1000000</f>
        <v>0</v>
      </c>
      <c r="DT5" s="3">
        <f>DP5+DQ5-DR5</f>
        <v>-9.0757022789135409</v>
      </c>
      <c r="DU5" s="3">
        <f>DR5+DS5</f>
        <v>18.151404557827082</v>
      </c>
      <c r="DW5" s="2">
        <f>DB5-DA5</f>
        <v>0.29875067897881585</v>
      </c>
      <c r="DX5" s="2">
        <f t="shared" ref="DX5:DX25" si="3">DA5*$Z$34</f>
        <v>0</v>
      </c>
      <c r="DY5" s="2">
        <f>SUM(DW5:DX5)-CZ5</f>
        <v>-0.29875067897881585</v>
      </c>
      <c r="DZ5" s="2">
        <f t="shared" ref="DZ5:DZ25" si="4">DA5*(1-$Z$34)</f>
        <v>0</v>
      </c>
      <c r="EA5" s="2">
        <f t="shared" ref="EA5:EA25" si="5">DC5-DY5</f>
        <v>0</v>
      </c>
      <c r="EB5" s="2"/>
      <c r="EC5" s="2"/>
      <c r="ED5" s="3">
        <f>DH5+DT5</f>
        <v>3019.7336673475966</v>
      </c>
      <c r="EE5" s="3">
        <f>DJ5-ED5</f>
        <v>18.151404557826936</v>
      </c>
      <c r="EF5" s="3">
        <f>1000000*ED5/DE5</f>
        <v>37122.548003535514</v>
      </c>
      <c r="EG5" s="3">
        <f>1000000*EE5/CY5</f>
        <v>12100.936371884623</v>
      </c>
      <c r="EH5" s="70">
        <f>100*(EF5/DI5-1)</f>
        <v>-0.29964587305911783</v>
      </c>
      <c r="EI5" s="1">
        <f>100*EG5/EF5</f>
        <v>32.597267759562577</v>
      </c>
    </row>
    <row r="6" spans="1:139" x14ac:dyDescent="0.25">
      <c r="A6">
        <v>2016</v>
      </c>
      <c r="B6">
        <v>1</v>
      </c>
      <c r="D6" s="55">
        <v>1.5</v>
      </c>
      <c r="E6" s="1"/>
      <c r="F6" s="9">
        <v>1</v>
      </c>
      <c r="G6" s="14"/>
      <c r="H6" s="14">
        <f>G5</f>
        <v>1500</v>
      </c>
      <c r="I6" s="15"/>
      <c r="J6" s="15"/>
      <c r="K6" s="15"/>
      <c r="L6" s="15"/>
      <c r="M6" s="15"/>
      <c r="N6" s="20">
        <f>$T$28*100*H6/$DF6</f>
        <v>0.58595137195482849</v>
      </c>
      <c r="O6" s="22"/>
      <c r="P6" s="22"/>
      <c r="Q6" s="29"/>
      <c r="R6" s="28">
        <f>$Z$29*N6</f>
        <v>0.29297568597741425</v>
      </c>
      <c r="S6" s="29"/>
      <c r="T6" s="29"/>
      <c r="U6" s="29"/>
      <c r="V6" s="9">
        <v>0</v>
      </c>
      <c r="W6" s="14">
        <f>1000*($L$28/100)*$D6</f>
        <v>1500</v>
      </c>
      <c r="X6" s="15"/>
      <c r="Y6" s="14"/>
      <c r="Z6" s="14"/>
      <c r="AA6" s="14"/>
      <c r="AB6" s="14"/>
      <c r="AC6" s="14"/>
      <c r="AD6" s="20">
        <f>$T$28*100*W6/$DF6</f>
        <v>0.58595137195482849</v>
      </c>
      <c r="AE6" s="21"/>
      <c r="AF6" s="21"/>
      <c r="AG6" s="27"/>
      <c r="AH6" s="28">
        <f>$Z$29*AD6</f>
        <v>0.29297568597741425</v>
      </c>
      <c r="AI6" s="27"/>
      <c r="AJ6" s="27"/>
      <c r="AK6" s="27"/>
      <c r="AL6" s="9"/>
      <c r="AM6" s="14"/>
      <c r="AN6" s="15"/>
      <c r="AO6" s="14"/>
      <c r="AP6" s="14"/>
      <c r="AQ6" s="14"/>
      <c r="AR6" s="14"/>
      <c r="AS6" s="14"/>
      <c r="AT6" s="20"/>
      <c r="AU6" s="21"/>
      <c r="AV6" s="21"/>
      <c r="AW6" s="27"/>
      <c r="AX6" s="28"/>
      <c r="AY6" s="27"/>
      <c r="AZ6" s="27"/>
      <c r="BA6" s="27"/>
      <c r="BB6" s="9"/>
      <c r="BC6" s="14"/>
      <c r="BD6" s="15"/>
      <c r="BE6" s="14"/>
      <c r="BF6" s="14"/>
      <c r="BG6" s="14"/>
      <c r="BH6" s="14"/>
      <c r="BI6" s="14"/>
      <c r="BJ6" s="20"/>
      <c r="BK6" s="21"/>
      <c r="BL6" s="21"/>
      <c r="BM6" s="27"/>
      <c r="BN6" s="28"/>
      <c r="BO6" s="27"/>
      <c r="BP6" s="27"/>
      <c r="BQ6" s="27"/>
      <c r="BR6" s="9"/>
      <c r="BS6" s="14"/>
      <c r="BT6" s="15"/>
      <c r="BU6" s="14"/>
      <c r="BV6" s="14"/>
      <c r="BW6" s="14"/>
      <c r="BX6" s="14"/>
      <c r="BY6" s="14"/>
      <c r="BZ6" s="20"/>
      <c r="CA6" s="21"/>
      <c r="CB6" s="21"/>
      <c r="CC6" s="27"/>
      <c r="CD6" s="28"/>
      <c r="CE6" s="27"/>
      <c r="CF6" s="27"/>
      <c r="CG6" s="27"/>
      <c r="CH6" s="9"/>
      <c r="CI6" s="14"/>
      <c r="CJ6" s="15"/>
      <c r="CK6" s="14"/>
      <c r="CL6" s="14"/>
      <c r="CM6" s="14"/>
      <c r="CN6" s="14"/>
      <c r="CO6" s="14"/>
      <c r="CP6" s="20"/>
      <c r="CQ6" s="21"/>
      <c r="CR6" s="21"/>
      <c r="CS6" s="27"/>
      <c r="CT6" s="28"/>
      <c r="CU6" s="27"/>
      <c r="CV6" s="27"/>
      <c r="CW6" s="27"/>
      <c r="CX6" s="4"/>
      <c r="CY6" s="4">
        <f t="shared" ref="CY6:CY25" si="6">SUM(G6:H6)+SUM(K6:M6)+SUM(W6:X6)+SUM(AA6:AC6)+SUM(AM6:AN6)+SUM(AQ6:AS6)+SUM(BC6:BD6)+SUM(BG6:BI6)+SUM(BS6:BT6)+SUM(BW6:BY6)+SUM(CI6:CJ6)+SUM(CM6:CO6)</f>
        <v>3000</v>
      </c>
      <c r="CZ6" s="2">
        <f t="shared" ref="CZ6:CZ25" si="7">SUM(N6:P6)+SUM(AD6:AF6)+SUM(AT6:AV6)+SUM(BJ6:BL6)+SUM(BZ6:CB6)+SUM(CP6:CR6)</f>
        <v>1.171902743909657</v>
      </c>
      <c r="DA6" s="2">
        <f t="shared" ref="DA6:DA25" si="8">Q6+AG6+AW6+BM6+CC6+CS6</f>
        <v>0</v>
      </c>
      <c r="DB6" s="2">
        <f t="shared" ref="DB6:DB25" si="9">SUM(Q6:U6)+SUM(AG6:AK6)+SUM(AW6:BA6)+SUM(BM6:BQ6)+SUM(CC6:CG6)+SUM(CS6:CW6)</f>
        <v>0.58595137195482849</v>
      </c>
      <c r="DC6" s="37">
        <f t="shared" ref="DC6:DC25" si="10">DB6-CZ6</f>
        <v>-0.58595137195482849</v>
      </c>
      <c r="DD6" s="4"/>
      <c r="DE6" s="3">
        <v>81478</v>
      </c>
      <c r="DF6" s="3">
        <f>DE6+CY6</f>
        <v>84478</v>
      </c>
      <c r="DG6" s="4"/>
      <c r="DH6" s="3">
        <v>3124.987724476548</v>
      </c>
      <c r="DI6" s="3">
        <f t="shared" si="0"/>
        <v>38353.76082472015</v>
      </c>
      <c r="DJ6" s="3">
        <f t="shared" ref="DJ6:DJ25" si="11">DH6/(1-DB6/100)</f>
        <v>3143.4065583312076</v>
      </c>
      <c r="DK6" s="3">
        <f t="shared" si="1"/>
        <v>37209.765362949023</v>
      </c>
      <c r="DL6" s="1">
        <f t="shared" si="2"/>
        <v>0.58940499863067153</v>
      </c>
      <c r="DM6" s="1">
        <f t="shared" si="2"/>
        <v>-2.9827465082219229</v>
      </c>
      <c r="DO6" s="3">
        <f t="shared" ref="DO6:DO25" si="12">DJ6-DH6</f>
        <v>18.418833854659624</v>
      </c>
      <c r="DP6" s="3">
        <f t="shared" ref="DP6:DP25" si="13">(DW6/100)*DK6*DF6/1000000</f>
        <v>18.418833854659766</v>
      </c>
      <c r="DQ6" s="3">
        <f t="shared" ref="DQ6:DQ25" si="14">(DX6/100)*DK6*DF6/1000000</f>
        <v>0</v>
      </c>
      <c r="DR6" s="3">
        <f t="shared" ref="DR6:DR25" si="15">(CZ6/100)*DK6*DF6/1000000</f>
        <v>36.837667709319533</v>
      </c>
      <c r="DS6" s="4">
        <f t="shared" ref="DS6:DS25" si="16">(DZ6/100)*DK6*DF6/1000000</f>
        <v>0</v>
      </c>
      <c r="DT6" s="3">
        <f t="shared" ref="DT6:DT25" si="17">DP6+DQ6-DR6</f>
        <v>-18.418833854659766</v>
      </c>
      <c r="DU6" s="3">
        <f t="shared" ref="DU6:DU25" si="18">DR6+DS6</f>
        <v>36.837667709319533</v>
      </c>
      <c r="DW6" s="2">
        <f t="shared" ref="DW6:DW25" si="19">DB6-DA6</f>
        <v>0.58595137195482849</v>
      </c>
      <c r="DX6" s="2">
        <f t="shared" si="3"/>
        <v>0</v>
      </c>
      <c r="DY6" s="2">
        <f t="shared" ref="DY6:DY25" si="20">SUM(DW6:DX6)-CZ6</f>
        <v>-0.58595137195482849</v>
      </c>
      <c r="DZ6" s="2">
        <f t="shared" si="4"/>
        <v>0</v>
      </c>
      <c r="EA6" s="2">
        <f t="shared" si="5"/>
        <v>0</v>
      </c>
      <c r="EB6" s="2"/>
      <c r="EC6" s="2"/>
      <c r="ED6" s="3">
        <f t="shared" ref="ED6:ED25" si="21">DH6+DT6</f>
        <v>3106.5688906218884</v>
      </c>
      <c r="EE6" s="3">
        <f t="shared" ref="EE6:EE25" si="22">DJ6-ED6</f>
        <v>36.837667709319248</v>
      </c>
      <c r="EF6" s="3">
        <f t="shared" ref="EF6:EF25" si="23">1000000*ED6/DE6</f>
        <v>38127.701841256392</v>
      </c>
      <c r="EG6" s="3">
        <f t="shared" ref="EG6:EG25" si="24">1000000*EE6/CY6</f>
        <v>12279.222569773083</v>
      </c>
      <c r="EH6" s="70">
        <f t="shared" ref="EH6:EH25" si="25">100*(EF6/DI6-1)</f>
        <v>-0.58940499863068263</v>
      </c>
      <c r="EI6" s="1">
        <f t="shared" ref="EI6:EI25" si="26">100*EG6/EF6</f>
        <v>32.205514564967167</v>
      </c>
    </row>
    <row r="7" spans="1:139" x14ac:dyDescent="0.25">
      <c r="A7">
        <v>2017</v>
      </c>
      <c r="B7">
        <v>2</v>
      </c>
      <c r="D7" s="55">
        <v>0.75</v>
      </c>
      <c r="E7" s="1"/>
      <c r="F7" s="9">
        <v>2</v>
      </c>
      <c r="G7" s="14"/>
      <c r="H7" s="15"/>
      <c r="I7" s="14">
        <f>H6*$L$29/100</f>
        <v>750</v>
      </c>
      <c r="J7" s="14">
        <f>H6*(1-$L$29/100)</f>
        <v>750</v>
      </c>
      <c r="K7" s="14">
        <f>I7*$L$31/100</f>
        <v>239.0625</v>
      </c>
      <c r="L7" s="14">
        <f>I7-K7</f>
        <v>510.9375</v>
      </c>
      <c r="M7" s="14">
        <f>J7*$L$35/100</f>
        <v>375</v>
      </c>
      <c r="N7" s="21"/>
      <c r="O7" s="20">
        <f>$T$30*100*L7/$DF7</f>
        <v>0.12032109173544961</v>
      </c>
      <c r="P7" s="20">
        <f>$T$34*100*M7/$DF7</f>
        <v>6.6231793615843818E-2</v>
      </c>
      <c r="Q7" s="28">
        <f>$T$38*100*K7/$DF7</f>
        <v>0.1885950323211153</v>
      </c>
      <c r="R7" s="28"/>
      <c r="S7" s="28">
        <f t="shared" ref="S7:S25" si="27">$Z$30*Q7</f>
        <v>9.4297516160557648E-2</v>
      </c>
      <c r="T7" s="28">
        <f t="shared" ref="T7:T25" si="28">$Z$31*O7</f>
        <v>6.0160545867724805E-2</v>
      </c>
      <c r="U7" s="28">
        <f>$Z$32*P7</f>
        <v>3.3115896807921909E-2</v>
      </c>
      <c r="V7" s="9">
        <v>1</v>
      </c>
      <c r="W7" s="14"/>
      <c r="X7" s="14">
        <f>W6</f>
        <v>1500</v>
      </c>
      <c r="Y7" s="15"/>
      <c r="Z7" s="15"/>
      <c r="AA7" s="15"/>
      <c r="AB7" s="15"/>
      <c r="AC7" s="15"/>
      <c r="AD7" s="20">
        <f>$T$28*100*X7/$DF7</f>
        <v>0.58283978381942558</v>
      </c>
      <c r="AE7" s="22"/>
      <c r="AF7" s="22"/>
      <c r="AG7" s="29"/>
      <c r="AH7" s="28">
        <f>$Z$29*AD7</f>
        <v>0.29141989190971279</v>
      </c>
      <c r="AI7" s="29"/>
      <c r="AJ7" s="29"/>
      <c r="AK7" s="29"/>
      <c r="AL7" s="9">
        <v>0</v>
      </c>
      <c r="AM7" s="14">
        <f>1000*($L$28/100)*$D7</f>
        <v>750</v>
      </c>
      <c r="AN7" s="15"/>
      <c r="AO7" s="14"/>
      <c r="AP7" s="14"/>
      <c r="AQ7" s="14"/>
      <c r="AR7" s="14"/>
      <c r="AS7" s="14"/>
      <c r="AT7" s="20">
        <f>$T$28*100*AM7/$DF7</f>
        <v>0.29141989190971279</v>
      </c>
      <c r="AU7" s="21"/>
      <c r="AV7" s="21"/>
      <c r="AW7" s="27"/>
      <c r="AX7" s="28">
        <f>$Z$29*AT7</f>
        <v>0.1457099459548564</v>
      </c>
      <c r="AY7" s="27"/>
      <c r="AZ7" s="27"/>
      <c r="BA7" s="27"/>
      <c r="BB7" s="9"/>
      <c r="BC7" s="14"/>
      <c r="BD7" s="15"/>
      <c r="BE7" s="14"/>
      <c r="BF7" s="14"/>
      <c r="BG7" s="14"/>
      <c r="BH7" s="14"/>
      <c r="BI7" s="14"/>
      <c r="BJ7" s="20"/>
      <c r="BK7" s="21"/>
      <c r="BL7" s="21"/>
      <c r="BM7" s="27"/>
      <c r="BN7" s="28"/>
      <c r="BO7" s="27"/>
      <c r="BP7" s="29"/>
      <c r="BQ7" s="29"/>
      <c r="BR7" s="9"/>
      <c r="BS7" s="14"/>
      <c r="BT7" s="15"/>
      <c r="BU7" s="14"/>
      <c r="BV7" s="14"/>
      <c r="BW7" s="14"/>
      <c r="BX7" s="14"/>
      <c r="BY7" s="14"/>
      <c r="BZ7" s="20"/>
      <c r="CA7" s="21"/>
      <c r="CB7" s="21"/>
      <c r="CC7" s="27"/>
      <c r="CD7" s="28"/>
      <c r="CE7" s="27"/>
      <c r="CF7" s="29"/>
      <c r="CG7" s="29"/>
      <c r="CH7" s="9"/>
      <c r="CI7" s="14"/>
      <c r="CJ7" s="15"/>
      <c r="CK7" s="14"/>
      <c r="CL7" s="14"/>
      <c r="CM7" s="14"/>
      <c r="CN7" s="14"/>
      <c r="CO7" s="14"/>
      <c r="CP7" s="20"/>
      <c r="CQ7" s="21"/>
      <c r="CR7" s="21"/>
      <c r="CS7" s="27"/>
      <c r="CT7" s="28"/>
      <c r="CU7" s="27"/>
      <c r="CV7" s="29"/>
      <c r="CW7" s="29"/>
      <c r="CY7" s="4">
        <f t="shared" si="6"/>
        <v>3375</v>
      </c>
      <c r="CZ7" s="2">
        <f t="shared" si="7"/>
        <v>1.0608125610804318</v>
      </c>
      <c r="DA7" s="2">
        <f t="shared" si="8"/>
        <v>0.1885950323211153</v>
      </c>
      <c r="DB7" s="2">
        <f t="shared" si="9"/>
        <v>0.81329882902188888</v>
      </c>
      <c r="DC7" s="37">
        <f t="shared" si="10"/>
        <v>-0.24751373205854288</v>
      </c>
      <c r="DD7" s="4"/>
      <c r="DE7" s="3">
        <v>81554</v>
      </c>
      <c r="DF7" s="3">
        <f>DE7+CY7</f>
        <v>84929</v>
      </c>
      <c r="DG7" s="4"/>
      <c r="DH7" s="3">
        <v>3214.3961156297119</v>
      </c>
      <c r="DI7" s="3">
        <f t="shared" si="0"/>
        <v>39414.328121609135</v>
      </c>
      <c r="DJ7" s="3">
        <f t="shared" si="11"/>
        <v>3240.7531228291718</v>
      </c>
      <c r="DK7" s="3">
        <f t="shared" si="1"/>
        <v>38158.38079842188</v>
      </c>
      <c r="DL7" s="1">
        <f t="shared" si="2"/>
        <v>0.81996761604150592</v>
      </c>
      <c r="DM7" s="1">
        <f t="shared" si="2"/>
        <v>-3.1865247564594967</v>
      </c>
      <c r="DO7" s="3">
        <f t="shared" si="12"/>
        <v>26.357007199459986</v>
      </c>
      <c r="DP7" s="3">
        <f t="shared" si="13"/>
        <v>20.245107800012718</v>
      </c>
      <c r="DQ7" s="3">
        <f t="shared" si="14"/>
        <v>3.0376140015252737</v>
      </c>
      <c r="DR7" s="3">
        <f t="shared" si="15"/>
        <v>34.378316200578212</v>
      </c>
      <c r="DS7" s="4">
        <f t="shared" si="16"/>
        <v>3.0742853979219569</v>
      </c>
      <c r="DT7" s="3">
        <f t="shared" si="17"/>
        <v>-11.09559439904022</v>
      </c>
      <c r="DU7" s="3">
        <f t="shared" si="18"/>
        <v>37.452601598500166</v>
      </c>
      <c r="DW7" s="2">
        <f t="shared" si="19"/>
        <v>0.62470379670077358</v>
      </c>
      <c r="DX7" s="2">
        <f t="shared" si="3"/>
        <v>9.3731731063594295E-2</v>
      </c>
      <c r="DY7" s="2">
        <f t="shared" si="20"/>
        <v>-0.34237703331606384</v>
      </c>
      <c r="DZ7" s="2">
        <f t="shared" si="4"/>
        <v>9.4863301257521002E-2</v>
      </c>
      <c r="EA7" s="2">
        <f t="shared" si="5"/>
        <v>9.486330125752096E-2</v>
      </c>
      <c r="EB7" s="2"/>
      <c r="EC7" s="2"/>
      <c r="ED7" s="3">
        <f t="shared" si="21"/>
        <v>3203.3005212306716</v>
      </c>
      <c r="EE7" s="3">
        <f t="shared" si="22"/>
        <v>37.452601598500223</v>
      </c>
      <c r="EF7" s="3">
        <f t="shared" si="23"/>
        <v>39278.276004005587</v>
      </c>
      <c r="EG7" s="3">
        <f t="shared" si="24"/>
        <v>11097.067140296362</v>
      </c>
      <c r="EH7" s="70">
        <f t="shared" si="25"/>
        <v>-0.34518441411400813</v>
      </c>
      <c r="EI7" s="1">
        <f t="shared" si="26"/>
        <v>28.252429254187955</v>
      </c>
    </row>
    <row r="8" spans="1:139" x14ac:dyDescent="0.25">
      <c r="A8">
        <v>2018</v>
      </c>
      <c r="B8">
        <v>3</v>
      </c>
      <c r="D8" s="55">
        <v>0.5</v>
      </c>
      <c r="E8" s="1"/>
      <c r="F8" s="10">
        <v>3</v>
      </c>
      <c r="G8" s="15"/>
      <c r="H8" s="14"/>
      <c r="I8" s="14">
        <f>I7</f>
        <v>750</v>
      </c>
      <c r="J8" s="14">
        <f t="shared" ref="J8:J25" si="29">J7</f>
        <v>750</v>
      </c>
      <c r="K8" s="14">
        <f>I8*$L$31/100</f>
        <v>239.0625</v>
      </c>
      <c r="L8" s="14">
        <f t="shared" ref="L8:L25" si="30">I8-K8</f>
        <v>510.9375</v>
      </c>
      <c r="M8" s="14">
        <f>J8*$L$35/100</f>
        <v>375</v>
      </c>
      <c r="N8" s="21"/>
      <c r="O8" s="20">
        <f>$T$30*100*L8/$DF8</f>
        <v>0.12011742856135318</v>
      </c>
      <c r="P8" s="20">
        <f>$T$34*100*M8/$DF8</f>
        <v>6.6119685446616436E-2</v>
      </c>
      <c r="Q8" s="28">
        <f>$T$38*100*K8/$DF8</f>
        <v>0.18827580430924029</v>
      </c>
      <c r="R8" s="28"/>
      <c r="S8" s="28">
        <f t="shared" si="27"/>
        <v>9.4137902154620146E-2</v>
      </c>
      <c r="T8" s="28">
        <f t="shared" si="28"/>
        <v>6.0058714280676592E-2</v>
      </c>
      <c r="U8" s="28">
        <f t="shared" ref="U8:U25" si="31">$Z$32*P8</f>
        <v>3.3059842723308218E-2</v>
      </c>
      <c r="V8" s="9">
        <v>2</v>
      </c>
      <c r="W8" s="14"/>
      <c r="X8" s="15"/>
      <c r="Y8" s="14">
        <f>X7*$L$29/100</f>
        <v>750</v>
      </c>
      <c r="Z8" s="14">
        <f>X7*(1-$L$29/100)</f>
        <v>750</v>
      </c>
      <c r="AA8" s="14">
        <f>Y8*$L$31/100</f>
        <v>239.0625</v>
      </c>
      <c r="AB8" s="14">
        <f>Y8-AA8</f>
        <v>510.9375</v>
      </c>
      <c r="AC8" s="14">
        <f>Z8*$L$35/100</f>
        <v>375</v>
      </c>
      <c r="AD8" s="21"/>
      <c r="AE8" s="20">
        <f>$T$30*100*AB8/$DF8</f>
        <v>0.12011742856135318</v>
      </c>
      <c r="AF8" s="20">
        <f>$T$34*100*AC8/$DF8</f>
        <v>6.6119685446616436E-2</v>
      </c>
      <c r="AG8" s="28">
        <f>$T$38*100*AA8/$DF8</f>
        <v>0.18827580430924029</v>
      </c>
      <c r="AH8" s="28"/>
      <c r="AI8" s="28">
        <f t="shared" ref="AI8:AI25" si="32">$Z$30*AG8</f>
        <v>9.4137902154620146E-2</v>
      </c>
      <c r="AJ8" s="28">
        <f t="shared" ref="AJ8:AJ25" si="33">$Z$31*AE8</f>
        <v>6.0058714280676592E-2</v>
      </c>
      <c r="AK8" s="28">
        <f t="shared" ref="AK8:AK25" si="34">$Z$32*AF8</f>
        <v>3.3059842723308218E-2</v>
      </c>
      <c r="AL8" s="9">
        <v>1</v>
      </c>
      <c r="AM8" s="14"/>
      <c r="AN8" s="14">
        <f>AM7</f>
        <v>750</v>
      </c>
      <c r="AO8" s="15"/>
      <c r="AP8" s="15"/>
      <c r="AQ8" s="15"/>
      <c r="AR8" s="15"/>
      <c r="AS8" s="15"/>
      <c r="AT8" s="20">
        <f>$T$28*100*AN8/$DF8</f>
        <v>0.29092661596511232</v>
      </c>
      <c r="AU8" s="22"/>
      <c r="AV8" s="22"/>
      <c r="AW8" s="29"/>
      <c r="AX8" s="28">
        <f>$Z$29*AT8</f>
        <v>0.14546330798255616</v>
      </c>
      <c r="AY8" s="29"/>
      <c r="AZ8" s="29"/>
      <c r="BA8" s="29"/>
      <c r="BB8" s="9">
        <v>0</v>
      </c>
      <c r="BC8" s="14">
        <f>1000*($L$28/100)*$D8</f>
        <v>500</v>
      </c>
      <c r="BD8" s="15"/>
      <c r="BE8" s="14"/>
      <c r="BF8" s="14"/>
      <c r="BG8" s="14"/>
      <c r="BH8" s="14"/>
      <c r="BI8" s="14"/>
      <c r="BJ8" s="20">
        <f>$T$28*100*BC8/$DF8</f>
        <v>0.19395107731007488</v>
      </c>
      <c r="BK8" s="21"/>
      <c r="BL8" s="21"/>
      <c r="BM8" s="27"/>
      <c r="BN8" s="28">
        <f>$Z$29*BJ8</f>
        <v>9.6975538655037441E-2</v>
      </c>
      <c r="BO8" s="27"/>
      <c r="BP8" s="27"/>
      <c r="BQ8" s="27"/>
      <c r="BR8" s="9"/>
      <c r="BS8" s="14"/>
      <c r="BT8" s="15"/>
      <c r="BU8" s="14"/>
      <c r="BV8" s="14"/>
      <c r="BW8" s="14"/>
      <c r="BX8" s="14"/>
      <c r="BY8" s="14"/>
      <c r="BZ8" s="20"/>
      <c r="CA8" s="21"/>
      <c r="CB8" s="21"/>
      <c r="CC8" s="27"/>
      <c r="CD8" s="28"/>
      <c r="CE8" s="27"/>
      <c r="CF8" s="28"/>
      <c r="CG8" s="27"/>
      <c r="CH8" s="9"/>
      <c r="CI8" s="14"/>
      <c r="CJ8" s="15"/>
      <c r="CK8" s="14"/>
      <c r="CL8" s="14"/>
      <c r="CM8" s="14"/>
      <c r="CN8" s="14"/>
      <c r="CO8" s="14"/>
      <c r="CP8" s="20"/>
      <c r="CQ8" s="21"/>
      <c r="CR8" s="21"/>
      <c r="CS8" s="27"/>
      <c r="CT8" s="28"/>
      <c r="CU8" s="27"/>
      <c r="CV8" s="28"/>
      <c r="CW8" s="27"/>
      <c r="CX8" s="4"/>
      <c r="CY8" s="4">
        <f t="shared" si="6"/>
        <v>3500</v>
      </c>
      <c r="CZ8" s="2">
        <f t="shared" si="7"/>
        <v>0.85735192129112636</v>
      </c>
      <c r="DA8" s="2">
        <f>Q8+AG8+AW8+BM8+CC8+CS8</f>
        <v>0.37655160861848058</v>
      </c>
      <c r="DB8" s="2">
        <f t="shared" si="9"/>
        <v>0.99350337357328411</v>
      </c>
      <c r="DC8" s="37">
        <f t="shared" si="10"/>
        <v>0.13615145228215775</v>
      </c>
      <c r="DD8" s="4"/>
      <c r="DE8" s="3">
        <v>81573</v>
      </c>
      <c r="DF8" s="3">
        <f>DE8+CY8</f>
        <v>85073</v>
      </c>
      <c r="DG8" s="4"/>
      <c r="DH8" s="3">
        <v>3308.7167281276638</v>
      </c>
      <c r="DI8" s="3">
        <f t="shared" si="0"/>
        <v>40561.420177358486</v>
      </c>
      <c r="DJ8" s="3">
        <f t="shared" si="11"/>
        <v>3341.9188041893649</v>
      </c>
      <c r="DK8" s="3">
        <f t="shared" si="1"/>
        <v>39282.954688201484</v>
      </c>
      <c r="DL8" s="1">
        <f t="shared" si="2"/>
        <v>1.0034729107949225</v>
      </c>
      <c r="DM8" s="1">
        <f t="shared" si="2"/>
        <v>-3.1519248674400369</v>
      </c>
      <c r="DO8" s="3">
        <f t="shared" si="12"/>
        <v>33.202076061701064</v>
      </c>
      <c r="DP8" s="3">
        <f t="shared" si="13"/>
        <v>20.618027045802755</v>
      </c>
      <c r="DQ8" s="3">
        <f t="shared" si="14"/>
        <v>6.2542723609015756</v>
      </c>
      <c r="DR8" s="3">
        <f t="shared" si="15"/>
        <v>28.652005075706956</v>
      </c>
      <c r="DS8" s="4">
        <f t="shared" si="16"/>
        <v>6.3297766549969676</v>
      </c>
      <c r="DT8" s="3">
        <f t="shared" si="17"/>
        <v>-1.7797056690026274</v>
      </c>
      <c r="DU8" s="3">
        <f t="shared" si="18"/>
        <v>34.981781730703922</v>
      </c>
      <c r="DW8" s="2">
        <f t="shared" si="19"/>
        <v>0.61695176495480353</v>
      </c>
      <c r="DX8" s="2">
        <f t="shared" si="3"/>
        <v>0.18714614948338484</v>
      </c>
      <c r="DY8" s="2">
        <f t="shared" si="20"/>
        <v>-5.3254006852938018E-2</v>
      </c>
      <c r="DZ8" s="2">
        <f t="shared" si="4"/>
        <v>0.18940545913509574</v>
      </c>
      <c r="EA8" s="2">
        <f t="shared" si="5"/>
        <v>0.18940545913509577</v>
      </c>
      <c r="EB8" s="2"/>
      <c r="EC8" s="2"/>
      <c r="ED8" s="3">
        <f t="shared" si="21"/>
        <v>3306.937022458661</v>
      </c>
      <c r="EE8" s="3">
        <f t="shared" si="22"/>
        <v>34.981781730703915</v>
      </c>
      <c r="EF8" s="3">
        <f t="shared" si="23"/>
        <v>40539.602839893851</v>
      </c>
      <c r="EG8" s="3">
        <f t="shared" si="24"/>
        <v>9994.7947802011186</v>
      </c>
      <c r="EH8" s="70">
        <f t="shared" si="25"/>
        <v>-5.3788396385623383E-2</v>
      </c>
      <c r="EI8" s="1">
        <f t="shared" si="26"/>
        <v>24.65439737945713</v>
      </c>
    </row>
    <row r="9" spans="1:139" x14ac:dyDescent="0.25">
      <c r="A9">
        <v>2019</v>
      </c>
      <c r="B9">
        <v>4</v>
      </c>
      <c r="D9" s="55">
        <v>0.5</v>
      </c>
      <c r="E9" s="1"/>
      <c r="F9" s="10">
        <v>4</v>
      </c>
      <c r="G9" s="15"/>
      <c r="H9" s="14"/>
      <c r="I9" s="14">
        <f t="shared" ref="I9:I25" si="35">I8</f>
        <v>750</v>
      </c>
      <c r="J9" s="14">
        <f t="shared" si="29"/>
        <v>750</v>
      </c>
      <c r="K9" s="14">
        <f>I9*$L$31/100</f>
        <v>239.0625</v>
      </c>
      <c r="L9" s="14">
        <f t="shared" si="30"/>
        <v>510.9375</v>
      </c>
      <c r="M9" s="14">
        <f>J9*$L$35/100</f>
        <v>375</v>
      </c>
      <c r="N9" s="21"/>
      <c r="O9" s="20">
        <f>$T$30*100*L9/$DF9</f>
        <v>0.11973390512680809</v>
      </c>
      <c r="P9" s="20">
        <f>$T$34*100*M9/$DF9</f>
        <v>6.5908571629435642E-2</v>
      </c>
      <c r="Q9" s="28">
        <f>$T$38*100*K9/$DF9</f>
        <v>0.18767465771481801</v>
      </c>
      <c r="R9" s="28"/>
      <c r="S9" s="28">
        <f t="shared" si="27"/>
        <v>9.3837328857409003E-2</v>
      </c>
      <c r="T9" s="28">
        <f t="shared" si="28"/>
        <v>5.9866952563404047E-2</v>
      </c>
      <c r="U9" s="28">
        <f t="shared" si="31"/>
        <v>3.2954285814717821E-2</v>
      </c>
      <c r="V9" s="10">
        <v>3</v>
      </c>
      <c r="W9" s="15"/>
      <c r="X9" s="14"/>
      <c r="Y9" s="14">
        <f>Y8</f>
        <v>750</v>
      </c>
      <c r="Z9" s="14">
        <f t="shared" ref="Z9:Z25" si="36">Z8</f>
        <v>750</v>
      </c>
      <c r="AA9" s="14">
        <f>Y9*$L$31/100</f>
        <v>239.0625</v>
      </c>
      <c r="AB9" s="14">
        <f t="shared" ref="AB9:AB25" si="37">Y9-AA9</f>
        <v>510.9375</v>
      </c>
      <c r="AC9" s="14">
        <f>Z9*$L$35/100</f>
        <v>375</v>
      </c>
      <c r="AD9" s="21"/>
      <c r="AE9" s="20">
        <f>$T$30*100*AB9/$DF9</f>
        <v>0.11973390512680809</v>
      </c>
      <c r="AF9" s="20">
        <f>$T$34*100*AC9/$DF9</f>
        <v>6.5908571629435642E-2</v>
      </c>
      <c r="AG9" s="28">
        <f>$T$38*100*AA9/$DF9</f>
        <v>0.18767465771481801</v>
      </c>
      <c r="AH9" s="28"/>
      <c r="AI9" s="28">
        <f t="shared" si="32"/>
        <v>9.3837328857409003E-2</v>
      </c>
      <c r="AJ9" s="28">
        <f t="shared" si="33"/>
        <v>5.9866952563404047E-2</v>
      </c>
      <c r="AK9" s="28">
        <f t="shared" si="34"/>
        <v>3.2954285814717821E-2</v>
      </c>
      <c r="AL9" s="9">
        <v>2</v>
      </c>
      <c r="AM9" s="14"/>
      <c r="AN9" s="15"/>
      <c r="AO9" s="14">
        <f>AN8*$L$29/100</f>
        <v>375</v>
      </c>
      <c r="AP9" s="14">
        <f>AN8*(1-$L$29/100)</f>
        <v>375</v>
      </c>
      <c r="AQ9" s="14">
        <f>AO9*$L$31/100</f>
        <v>119.53125</v>
      </c>
      <c r="AR9" s="14">
        <f>AO9-AQ9</f>
        <v>255.46875</v>
      </c>
      <c r="AS9" s="14">
        <f>AP9*$L$35/100</f>
        <v>187.5</v>
      </c>
      <c r="AT9" s="21"/>
      <c r="AU9" s="20">
        <f>$T$30*100*AR9/$DF9</f>
        <v>5.9866952563404047E-2</v>
      </c>
      <c r="AV9" s="20">
        <f>$T$34*100*AS9/$DF9</f>
        <v>3.2954285814717821E-2</v>
      </c>
      <c r="AW9" s="28">
        <f>$T$38*100*AQ9/$DF9</f>
        <v>9.3837328857409003E-2</v>
      </c>
      <c r="AX9" s="28"/>
      <c r="AY9" s="28">
        <f t="shared" ref="AY9:AY25" si="38">$Z$30*AW9</f>
        <v>4.6918664428704501E-2</v>
      </c>
      <c r="AZ9" s="28">
        <f t="shared" ref="AZ9:AZ25" si="39">$Z$31*AU9</f>
        <v>2.9933476281702023E-2</v>
      </c>
      <c r="BA9" s="28">
        <f t="shared" ref="BA9:BA25" si="40">$Z$32*AV9</f>
        <v>1.647714290735891E-2</v>
      </c>
      <c r="BB9" s="9">
        <v>1</v>
      </c>
      <c r="BC9" s="14"/>
      <c r="BD9" s="14">
        <f>BC8</f>
        <v>500</v>
      </c>
      <c r="BE9" s="15"/>
      <c r="BF9" s="15"/>
      <c r="BG9" s="15"/>
      <c r="BH9" s="15"/>
      <c r="BI9" s="15"/>
      <c r="BJ9" s="20">
        <f>$T$28*100*BD9/$DF9</f>
        <v>0.19333181011301123</v>
      </c>
      <c r="BK9" s="22"/>
      <c r="BL9" s="22"/>
      <c r="BM9" s="29"/>
      <c r="BN9" s="28">
        <f>$Z$29*BJ9</f>
        <v>9.6665905056505616E-2</v>
      </c>
      <c r="BO9" s="29"/>
      <c r="BP9" s="29"/>
      <c r="BQ9" s="29"/>
      <c r="BR9" s="9">
        <v>0</v>
      </c>
      <c r="BS9" s="14">
        <f>1000*($L$28/100)*$D9</f>
        <v>500</v>
      </c>
      <c r="BT9" s="15"/>
      <c r="BU9" s="14"/>
      <c r="BV9" s="14"/>
      <c r="BW9" s="14"/>
      <c r="BX9" s="14"/>
      <c r="BY9" s="14"/>
      <c r="BZ9" s="20">
        <f>$T$28*100*BS9/$DF9</f>
        <v>0.19333181011301123</v>
      </c>
      <c r="CA9" s="21"/>
      <c r="CB9" s="21"/>
      <c r="CC9" s="27"/>
      <c r="CD9" s="28">
        <f>$Z$29*BZ9</f>
        <v>9.6665905056505616E-2</v>
      </c>
      <c r="CE9" s="27"/>
      <c r="CF9" s="27"/>
      <c r="CG9" s="27"/>
      <c r="CH9" s="9"/>
      <c r="CI9" s="14"/>
      <c r="CJ9" s="15"/>
      <c r="CK9" s="14"/>
      <c r="CL9" s="14"/>
      <c r="CM9" s="14"/>
      <c r="CN9" s="14"/>
      <c r="CO9" s="14"/>
      <c r="CP9" s="20"/>
      <c r="CQ9" s="21"/>
      <c r="CR9" s="21"/>
      <c r="CS9" s="27"/>
      <c r="CT9" s="28"/>
      <c r="CU9" s="27"/>
      <c r="CV9" s="28"/>
      <c r="CW9" s="27"/>
      <c r="CX9" s="4"/>
      <c r="CY9" s="4">
        <f t="shared" si="6"/>
        <v>3812.5</v>
      </c>
      <c r="CZ9" s="2">
        <f t="shared" si="7"/>
        <v>0.85076981211663183</v>
      </c>
      <c r="DA9" s="2">
        <f t="shared" si="8"/>
        <v>0.46918664428704504</v>
      </c>
      <c r="DB9" s="2">
        <f t="shared" si="9"/>
        <v>1.1291648724888832</v>
      </c>
      <c r="DC9" s="37">
        <f t="shared" si="10"/>
        <v>0.27839506037225137</v>
      </c>
      <c r="DD9" s="4"/>
      <c r="DE9" s="3">
        <v>81533</v>
      </c>
      <c r="DF9" s="3">
        <f>DE9+CY9</f>
        <v>85345.5</v>
      </c>
      <c r="DG9" s="4"/>
      <c r="DH9" s="3">
        <v>3403.3708294205617</v>
      </c>
      <c r="DI9" s="3">
        <f t="shared" si="0"/>
        <v>41742.249511493035</v>
      </c>
      <c r="DJ9" s="3">
        <f t="shared" si="11"/>
        <v>3442.239387410174</v>
      </c>
      <c r="DK9" s="3">
        <f t="shared" si="1"/>
        <v>40332.992218806779</v>
      </c>
      <c r="DL9" s="1">
        <f t="shared" si="2"/>
        <v>1.1420606198305316</v>
      </c>
      <c r="DM9" s="1">
        <f t="shared" si="2"/>
        <v>-3.3760933087667921</v>
      </c>
      <c r="DO9" s="3">
        <f t="shared" si="12"/>
        <v>38.868557989612327</v>
      </c>
      <c r="DP9" s="3">
        <f t="shared" si="13"/>
        <v>22.718030519495475</v>
      </c>
      <c r="DQ9" s="3">
        <f t="shared" si="14"/>
        <v>8.0268121526480165</v>
      </c>
      <c r="DR9" s="3">
        <f t="shared" si="15"/>
        <v>29.285533568874232</v>
      </c>
      <c r="DS9" s="4">
        <f t="shared" si="16"/>
        <v>8.1237153174687151</v>
      </c>
      <c r="DT9" s="3">
        <f t="shared" si="17"/>
        <v>1.4593091032692591</v>
      </c>
      <c r="DU9" s="3">
        <f t="shared" si="18"/>
        <v>37.409248886342951</v>
      </c>
      <c r="DW9" s="2">
        <f t="shared" si="19"/>
        <v>0.65997822820183816</v>
      </c>
      <c r="DX9" s="2">
        <f t="shared" si="3"/>
        <v>0.2331857622106614</v>
      </c>
      <c r="DY9" s="2">
        <f t="shared" si="20"/>
        <v>4.2394178295867668E-2</v>
      </c>
      <c r="DZ9" s="2">
        <f t="shared" si="4"/>
        <v>0.23600088207638364</v>
      </c>
      <c r="EA9" s="2">
        <f t="shared" si="5"/>
        <v>0.2360008820763837</v>
      </c>
      <c r="EB9" s="2"/>
      <c r="EC9" s="2"/>
      <c r="ED9" s="3">
        <f t="shared" si="21"/>
        <v>3404.830138523831</v>
      </c>
      <c r="EE9" s="3">
        <f t="shared" si="22"/>
        <v>37.409248886342994</v>
      </c>
      <c r="EF9" s="3">
        <f t="shared" si="23"/>
        <v>41760.147897462753</v>
      </c>
      <c r="EG9" s="3">
        <f t="shared" si="24"/>
        <v>9812.2620029752125</v>
      </c>
      <c r="EH9" s="70">
        <f t="shared" si="25"/>
        <v>4.2878345511287996E-2</v>
      </c>
      <c r="EI9" s="1">
        <f t="shared" si="26"/>
        <v>23.496712768039266</v>
      </c>
    </row>
    <row r="10" spans="1:139" x14ac:dyDescent="0.25">
      <c r="A10">
        <v>2020</v>
      </c>
      <c r="B10">
        <v>5</v>
      </c>
      <c r="D10" s="55">
        <v>0.5</v>
      </c>
      <c r="E10" s="1"/>
      <c r="F10" s="10">
        <v>5</v>
      </c>
      <c r="G10" s="15"/>
      <c r="H10" s="14"/>
      <c r="I10" s="14">
        <f t="shared" si="35"/>
        <v>750</v>
      </c>
      <c r="J10" s="14">
        <f t="shared" si="29"/>
        <v>750</v>
      </c>
      <c r="K10" s="14">
        <f>I10*$L$31/100</f>
        <v>239.0625</v>
      </c>
      <c r="L10" s="14">
        <f t="shared" si="30"/>
        <v>510.9375</v>
      </c>
      <c r="M10" s="14">
        <f>J10*$L$35/100</f>
        <v>375</v>
      </c>
      <c r="N10" s="21"/>
      <c r="O10" s="20">
        <f>$T$30*100*L10/$DF10</f>
        <v>0.11957138594571824</v>
      </c>
      <c r="P10" s="20">
        <f>$T$34*100*M10/$DF10</f>
        <v>6.5819111529753158E-2</v>
      </c>
      <c r="Q10" s="28">
        <f>$T$38*100*K10/$DF10</f>
        <v>0.18741992008097214</v>
      </c>
      <c r="R10" s="28"/>
      <c r="S10" s="28">
        <f t="shared" si="27"/>
        <v>9.3709960040486068E-2</v>
      </c>
      <c r="T10" s="28">
        <f t="shared" si="28"/>
        <v>5.9785692972859121E-2</v>
      </c>
      <c r="U10" s="28">
        <f t="shared" si="31"/>
        <v>3.2909555764876579E-2</v>
      </c>
      <c r="V10" s="10">
        <v>4</v>
      </c>
      <c r="W10" s="15"/>
      <c r="X10" s="14"/>
      <c r="Y10" s="14">
        <f t="shared" ref="Y10:Y25" si="41">Y9</f>
        <v>750</v>
      </c>
      <c r="Z10" s="14">
        <f t="shared" si="36"/>
        <v>750</v>
      </c>
      <c r="AA10" s="14">
        <f>Y10*$L$31/100</f>
        <v>239.0625</v>
      </c>
      <c r="AB10" s="14">
        <f t="shared" si="37"/>
        <v>510.9375</v>
      </c>
      <c r="AC10" s="14">
        <f>Z10*$L$35/100</f>
        <v>375</v>
      </c>
      <c r="AD10" s="21"/>
      <c r="AE10" s="20">
        <f>$T$30*100*AB10/$DF10</f>
        <v>0.11957138594571824</v>
      </c>
      <c r="AF10" s="20">
        <f>$T$34*100*AC10/$DF10</f>
        <v>6.5819111529753158E-2</v>
      </c>
      <c r="AG10" s="28">
        <f>$T$38*100*AA10/$DF10</f>
        <v>0.18741992008097214</v>
      </c>
      <c r="AH10" s="28"/>
      <c r="AI10" s="28">
        <f t="shared" si="32"/>
        <v>9.3709960040486068E-2</v>
      </c>
      <c r="AJ10" s="28">
        <f t="shared" si="33"/>
        <v>5.9785692972859121E-2</v>
      </c>
      <c r="AK10" s="28">
        <f t="shared" si="34"/>
        <v>3.2909555764876579E-2</v>
      </c>
      <c r="AL10" s="10">
        <v>3</v>
      </c>
      <c r="AM10" s="15"/>
      <c r="AN10" s="14"/>
      <c r="AO10" s="14">
        <f>AO9</f>
        <v>375</v>
      </c>
      <c r="AP10" s="14">
        <f t="shared" ref="AP10:AP25" si="42">AP9</f>
        <v>375</v>
      </c>
      <c r="AQ10" s="14">
        <f>AO10*$L$31/100</f>
        <v>119.53125</v>
      </c>
      <c r="AR10" s="14">
        <f t="shared" ref="AR10:AR25" si="43">AO10-AQ10</f>
        <v>255.46875</v>
      </c>
      <c r="AS10" s="14">
        <f>AP10*$L$35/100</f>
        <v>187.5</v>
      </c>
      <c r="AT10" s="21"/>
      <c r="AU10" s="20">
        <f>$T$30*100*AR10/$DF10</f>
        <v>5.9785692972859121E-2</v>
      </c>
      <c r="AV10" s="20">
        <f>$T$34*100*AS10/$DF10</f>
        <v>3.2909555764876579E-2</v>
      </c>
      <c r="AW10" s="28">
        <f>$T$38*100*AQ10/$DF10</f>
        <v>9.3709960040486068E-2</v>
      </c>
      <c r="AX10" s="28"/>
      <c r="AY10" s="28">
        <f t="shared" si="38"/>
        <v>4.6854980020243034E-2</v>
      </c>
      <c r="AZ10" s="28">
        <f t="shared" si="39"/>
        <v>2.9892846486429561E-2</v>
      </c>
      <c r="BA10" s="28">
        <f t="shared" si="40"/>
        <v>1.6454777882438289E-2</v>
      </c>
      <c r="BB10" s="9">
        <v>2</v>
      </c>
      <c r="BC10" s="14"/>
      <c r="BD10" s="15"/>
      <c r="BE10" s="14">
        <f>BD9*$L$29/100</f>
        <v>250</v>
      </c>
      <c r="BF10" s="14">
        <f>BD9*(1-$L$29/100)</f>
        <v>250</v>
      </c>
      <c r="BG10" s="14">
        <f>BE10*$L$31/100</f>
        <v>79.6875</v>
      </c>
      <c r="BH10" s="14">
        <f>BE10-BG10</f>
        <v>170.3125</v>
      </c>
      <c r="BI10" s="14">
        <f>BF10*$L$35/100</f>
        <v>125</v>
      </c>
      <c r="BJ10" s="21"/>
      <c r="BK10" s="20">
        <f>$T$30*100*BH10/$DF10</f>
        <v>3.985712864857275E-2</v>
      </c>
      <c r="BL10" s="20">
        <f>$T$34*100*BI10/$DF10</f>
        <v>2.1939703843251054E-2</v>
      </c>
      <c r="BM10" s="28">
        <f>$T$38*100*BG10/$DF10</f>
        <v>6.2473306693657381E-2</v>
      </c>
      <c r="BN10" s="28"/>
      <c r="BO10" s="28">
        <f t="shared" ref="BO10:BO25" si="44">$Z$30*BM10</f>
        <v>3.123665334682869E-2</v>
      </c>
      <c r="BP10" s="28">
        <f t="shared" ref="BP10:BP25" si="45">$Z$31*BK10</f>
        <v>1.9928564324286375E-2</v>
      </c>
      <c r="BQ10" s="28">
        <f t="shared" ref="BQ10:BQ25" si="46">$Z$32*BL10</f>
        <v>1.0969851921625527E-2</v>
      </c>
      <c r="BR10" s="9">
        <v>1</v>
      </c>
      <c r="BS10" s="14"/>
      <c r="BT10" s="14">
        <f>BS9</f>
        <v>500</v>
      </c>
      <c r="BU10" s="15"/>
      <c r="BV10" s="15"/>
      <c r="BW10" s="15"/>
      <c r="BX10" s="15"/>
      <c r="BY10" s="15"/>
      <c r="BZ10" s="20">
        <f>$T$28*100*BT10/$DF10</f>
        <v>0.19306939382060928</v>
      </c>
      <c r="CA10" s="22"/>
      <c r="CB10" s="22"/>
      <c r="CC10" s="29"/>
      <c r="CD10" s="28">
        <f>$Z$29*BZ10</f>
        <v>9.653469691030464E-2</v>
      </c>
      <c r="CE10" s="29"/>
      <c r="CF10" s="29"/>
      <c r="CG10" s="29"/>
      <c r="CH10" s="9">
        <v>0</v>
      </c>
      <c r="CI10" s="14">
        <f>1000*($L$28/100)*$D10</f>
        <v>500</v>
      </c>
      <c r="CJ10" s="15"/>
      <c r="CK10" s="14"/>
      <c r="CL10" s="14"/>
      <c r="CM10" s="14"/>
      <c r="CN10" s="14"/>
      <c r="CO10" s="14"/>
      <c r="CP10" s="20">
        <f>$T$28*100*CI10/$DF10</f>
        <v>0.19306939382060928</v>
      </c>
      <c r="CQ10" s="21"/>
      <c r="CR10" s="21"/>
      <c r="CS10" s="27"/>
      <c r="CT10" s="28">
        <f>$Z$29*CP10</f>
        <v>9.653469691030464E-2</v>
      </c>
      <c r="CU10" s="27"/>
      <c r="CV10" s="27"/>
      <c r="CW10" s="27"/>
      <c r="CX10" s="4"/>
      <c r="CY10" s="4">
        <f t="shared" si="6"/>
        <v>4187.5</v>
      </c>
      <c r="CZ10" s="2">
        <f>SUM(N10:P10)+SUM(AD10:AF10)+SUM(AT10:AV10)+SUM(BJ10:BL10)+SUM(BZ10:CB10)+SUM(CP10:CR10)</f>
        <v>0.9114118638217209</v>
      </c>
      <c r="DA10" s="2">
        <f>Q11+AG11+AW11+BM11+CC11+CS10</f>
        <v>0.6427015070640878</v>
      </c>
      <c r="DB10" s="2">
        <f t="shared" si="9"/>
        <v>1.2522405922549922</v>
      </c>
      <c r="DC10" s="37">
        <f t="shared" si="10"/>
        <v>0.34082872843327128</v>
      </c>
      <c r="DD10" s="4"/>
      <c r="DE10" s="3">
        <v>81434</v>
      </c>
      <c r="DF10" s="3">
        <f>DE11+CY10</f>
        <v>85461.5</v>
      </c>
      <c r="DG10" s="4"/>
      <c r="DH10" s="3">
        <v>3500.0857475730068</v>
      </c>
      <c r="DI10" s="3">
        <f t="shared" si="0"/>
        <v>42980.643804467501</v>
      </c>
      <c r="DJ10" s="3">
        <f t="shared" si="11"/>
        <v>3544.4710528778714</v>
      </c>
      <c r="DK10" s="3">
        <f t="shared" si="1"/>
        <v>41474.477429928935</v>
      </c>
      <c r="DL10" s="1">
        <f t="shared" si="2"/>
        <v>1.2681205120657957</v>
      </c>
      <c r="DM10" s="1">
        <f t="shared" si="2"/>
        <v>-3.5042899343029732</v>
      </c>
      <c r="DO10" s="3">
        <f t="shared" si="12"/>
        <v>44.385305304864687</v>
      </c>
      <c r="DP10" s="3">
        <f t="shared" si="13"/>
        <v>21.604936430568198</v>
      </c>
      <c r="DQ10" s="3">
        <f t="shared" si="14"/>
        <v>11.321843330525322</v>
      </c>
      <c r="DR10" s="3">
        <f t="shared" si="15"/>
        <v>32.304729685655587</v>
      </c>
      <c r="DS10" s="4">
        <f t="shared" si="16"/>
        <v>11.458525543771099</v>
      </c>
      <c r="DT10" s="3">
        <f t="shared" si="17"/>
        <v>0.622050075437933</v>
      </c>
      <c r="DU10" s="3">
        <f t="shared" si="18"/>
        <v>43.76325522942669</v>
      </c>
      <c r="DW10" s="2">
        <f t="shared" si="19"/>
        <v>0.60953908519090438</v>
      </c>
      <c r="DX10" s="2">
        <f t="shared" si="3"/>
        <v>0.31942264901085166</v>
      </c>
      <c r="DY10" s="2">
        <f t="shared" si="20"/>
        <v>1.7549870380035082E-2</v>
      </c>
      <c r="DZ10" s="2">
        <f t="shared" si="4"/>
        <v>0.32327885805323614</v>
      </c>
      <c r="EA10" s="2">
        <f t="shared" si="5"/>
        <v>0.3232788580532362</v>
      </c>
      <c r="EB10" s="2"/>
      <c r="EC10" s="2"/>
      <c r="ED10" s="3">
        <f t="shared" si="21"/>
        <v>3500.7077976484447</v>
      </c>
      <c r="EE10" s="3">
        <f t="shared" si="22"/>
        <v>43.763255229426704</v>
      </c>
      <c r="EF10" s="3">
        <f t="shared" si="23"/>
        <v>42988.282506673437</v>
      </c>
      <c r="EG10" s="3">
        <f t="shared" si="24"/>
        <v>10450.926621952645</v>
      </c>
      <c r="EH10" s="70">
        <f t="shared" si="25"/>
        <v>1.777242388616429E-2</v>
      </c>
      <c r="EI10" s="1">
        <f t="shared" si="26"/>
        <v>24.31110528858709</v>
      </c>
    </row>
    <row r="11" spans="1:139" x14ac:dyDescent="0.25">
      <c r="A11">
        <v>2021</v>
      </c>
      <c r="B11">
        <v>6</v>
      </c>
      <c r="D11" s="32">
        <v>0</v>
      </c>
      <c r="E11" s="1"/>
      <c r="F11" s="11">
        <v>6</v>
      </c>
      <c r="G11" s="16"/>
      <c r="H11" s="17"/>
      <c r="I11" s="17">
        <f t="shared" si="35"/>
        <v>750</v>
      </c>
      <c r="J11" s="17">
        <f t="shared" si="29"/>
        <v>750</v>
      </c>
      <c r="K11" s="17">
        <f>I11*$L$32/100</f>
        <v>298.828125</v>
      </c>
      <c r="L11" s="17">
        <f t="shared" si="30"/>
        <v>451.171875</v>
      </c>
      <c r="M11" s="17">
        <f>J11*$L$36/100</f>
        <v>187.5</v>
      </c>
      <c r="N11" s="23"/>
      <c r="O11" s="24">
        <f>$T$31*100*L11/$DF11</f>
        <v>0.10597232498326463</v>
      </c>
      <c r="P11" s="24">
        <f>$T$35*100*M11/$DF11</f>
        <v>3.3030335059718849E-2</v>
      </c>
      <c r="Q11" s="30">
        <f>$T$39*100*K11/$DF11</f>
        <v>0.23513469770637355</v>
      </c>
      <c r="R11" s="31"/>
      <c r="S11" s="30">
        <f t="shared" si="27"/>
        <v>0.11756734885318677</v>
      </c>
      <c r="T11" s="30">
        <f t="shared" si="28"/>
        <v>5.2986162491632315E-2</v>
      </c>
      <c r="U11" s="30">
        <f t="shared" si="31"/>
        <v>1.6515167529859424E-2</v>
      </c>
      <c r="V11" s="10">
        <v>5</v>
      </c>
      <c r="W11" s="15"/>
      <c r="X11" s="14"/>
      <c r="Y11" s="14">
        <f t="shared" si="41"/>
        <v>750</v>
      </c>
      <c r="Z11" s="14">
        <f t="shared" si="36"/>
        <v>750</v>
      </c>
      <c r="AA11" s="14">
        <f>Y11*$L$31/100</f>
        <v>239.0625</v>
      </c>
      <c r="AB11" s="14">
        <f t="shared" si="37"/>
        <v>510.9375</v>
      </c>
      <c r="AC11" s="14">
        <f>Z11*$L$35/100</f>
        <v>375</v>
      </c>
      <c r="AD11" s="21"/>
      <c r="AE11" s="20">
        <f>$T$30*100*AB11/$DF11</f>
        <v>0.12001021738364515</v>
      </c>
      <c r="AF11" s="20">
        <f>$T$34*100*AC11/$DF11</f>
        <v>6.6060670119437698E-2</v>
      </c>
      <c r="AG11" s="28">
        <f>$T$38*100*AA11/$DF11</f>
        <v>0.18810775816509884</v>
      </c>
      <c r="AH11" s="28"/>
      <c r="AI11" s="28">
        <f t="shared" si="32"/>
        <v>9.4053879082549419E-2</v>
      </c>
      <c r="AJ11" s="28">
        <f t="shared" si="33"/>
        <v>6.0005108691822573E-2</v>
      </c>
      <c r="AK11" s="28">
        <f t="shared" si="34"/>
        <v>3.3030335059718849E-2</v>
      </c>
      <c r="AL11" s="10">
        <v>4</v>
      </c>
      <c r="AM11" s="15"/>
      <c r="AN11" s="14"/>
      <c r="AO11" s="14">
        <f t="shared" ref="AO11:AO25" si="47">AO10</f>
        <v>375</v>
      </c>
      <c r="AP11" s="14">
        <f t="shared" si="42"/>
        <v>375</v>
      </c>
      <c r="AQ11" s="14">
        <f>AO11*$L$31/100</f>
        <v>119.53125</v>
      </c>
      <c r="AR11" s="14">
        <f t="shared" si="43"/>
        <v>255.46875</v>
      </c>
      <c r="AS11" s="14">
        <f>AP11*$L$35/100</f>
        <v>187.5</v>
      </c>
      <c r="AT11" s="21"/>
      <c r="AU11" s="20">
        <f>$T$30*100*AR11/$DF11</f>
        <v>6.0005108691822573E-2</v>
      </c>
      <c r="AV11" s="20">
        <f>$T$34*100*AS11/$DF11</f>
        <v>3.3030335059718849E-2</v>
      </c>
      <c r="AW11" s="28">
        <f>$T$38*100*AQ11/$DF11</f>
        <v>9.4053879082549419E-2</v>
      </c>
      <c r="AX11" s="28"/>
      <c r="AY11" s="28">
        <f t="shared" si="38"/>
        <v>4.7026939541274709E-2</v>
      </c>
      <c r="AZ11" s="28">
        <f t="shared" si="39"/>
        <v>3.0002554345911286E-2</v>
      </c>
      <c r="BA11" s="28">
        <f t="shared" si="40"/>
        <v>1.6515167529859424E-2</v>
      </c>
      <c r="BB11" s="10">
        <v>3</v>
      </c>
      <c r="BC11" s="15"/>
      <c r="BD11" s="14"/>
      <c r="BE11" s="14">
        <f>BE10</f>
        <v>250</v>
      </c>
      <c r="BF11" s="14">
        <f t="shared" ref="BF11:BF25" si="48">BF10</f>
        <v>250</v>
      </c>
      <c r="BG11" s="14">
        <f>BE11*$L$31/100</f>
        <v>79.6875</v>
      </c>
      <c r="BH11" s="14">
        <f t="shared" ref="BH11:BH25" si="49">BE11-BG11</f>
        <v>170.3125</v>
      </c>
      <c r="BI11" s="14">
        <f>BF11*$L$35/100</f>
        <v>125</v>
      </c>
      <c r="BJ11" s="21"/>
      <c r="BK11" s="20">
        <f>$T$30*100*BH11/$DF11</f>
        <v>4.0003405794548377E-2</v>
      </c>
      <c r="BL11" s="20">
        <f>$T$34*100*BI11/$DF11</f>
        <v>2.2020223373145898E-2</v>
      </c>
      <c r="BM11" s="28">
        <f>$T$38*100*BG11/$DF11</f>
        <v>6.2702586055032941E-2</v>
      </c>
      <c r="BN11" s="28"/>
      <c r="BO11" s="28">
        <f t="shared" si="44"/>
        <v>3.1351293027516471E-2</v>
      </c>
      <c r="BP11" s="28">
        <f t="shared" si="45"/>
        <v>2.0001702897274189E-2</v>
      </c>
      <c r="BQ11" s="28">
        <f t="shared" si="46"/>
        <v>1.1010111686572949E-2</v>
      </c>
      <c r="BR11" s="9">
        <v>2</v>
      </c>
      <c r="BS11" s="14"/>
      <c r="BT11" s="15"/>
      <c r="BU11" s="14">
        <f>BT10*$L$29/100</f>
        <v>250</v>
      </c>
      <c r="BV11" s="14">
        <f>BT10*(1-$L$29/100)</f>
        <v>250</v>
      </c>
      <c r="BW11" s="14">
        <f>BU11*$L$31/100</f>
        <v>79.6875</v>
      </c>
      <c r="BX11" s="14">
        <f>BU11-BW11</f>
        <v>170.3125</v>
      </c>
      <c r="BY11" s="14">
        <f>BV11*$L$35/100</f>
        <v>125</v>
      </c>
      <c r="BZ11" s="21"/>
      <c r="CA11" s="20">
        <f>$T$30*100*BX11/$DF11</f>
        <v>4.0003405794548377E-2</v>
      </c>
      <c r="CB11" s="20">
        <f>$T$34*100*BY11/$DF11</f>
        <v>2.2020223373145898E-2</v>
      </c>
      <c r="CC11" s="28">
        <f>$T$38*100*BW11/$DF11</f>
        <v>6.2702586055032941E-2</v>
      </c>
      <c r="CD11" s="28"/>
      <c r="CE11" s="28">
        <f t="shared" ref="CE11:CE25" si="50">$Z$30*CC11</f>
        <v>3.1351293027516471E-2</v>
      </c>
      <c r="CF11" s="28">
        <f t="shared" ref="CF11:CF25" si="51">$Z$31*CA11</f>
        <v>2.0001702897274189E-2</v>
      </c>
      <c r="CG11" s="28">
        <f t="shared" ref="CG11:CG25" si="52">$Z$32*CB11</f>
        <v>1.1010111686572949E-2</v>
      </c>
      <c r="CH11" s="9">
        <v>1</v>
      </c>
      <c r="CI11" s="14"/>
      <c r="CJ11" s="14">
        <f>CI10</f>
        <v>500</v>
      </c>
      <c r="CK11" s="15"/>
      <c r="CL11" s="15"/>
      <c r="CM11" s="15"/>
      <c r="CN11" s="15"/>
      <c r="CO11" s="15"/>
      <c r="CP11" s="20">
        <f>$T$28*100*CJ11/$DF11</f>
        <v>0.19377796568368388</v>
      </c>
      <c r="CQ11" s="22"/>
      <c r="CR11" s="22"/>
      <c r="CS11" s="29"/>
      <c r="CT11" s="28">
        <f>$Z$29*CP11</f>
        <v>9.6888982841841942E-2</v>
      </c>
      <c r="CU11" s="29"/>
      <c r="CV11" s="29"/>
      <c r="CW11" s="29"/>
      <c r="CX11" s="4"/>
      <c r="CY11" s="4">
        <f t="shared" si="6"/>
        <v>3875</v>
      </c>
      <c r="CZ11" s="2">
        <f t="shared" si="7"/>
        <v>0.73593421531668024</v>
      </c>
      <c r="DA11" s="2">
        <f t="shared" si="8"/>
        <v>0.6427015070640878</v>
      </c>
      <c r="DB11" s="2">
        <f t="shared" si="9"/>
        <v>1.3320193682544716</v>
      </c>
      <c r="DC11" s="37">
        <f t="shared" si="10"/>
        <v>0.59608515293779141</v>
      </c>
      <c r="DD11" s="4"/>
      <c r="DE11" s="3">
        <v>81274</v>
      </c>
      <c r="DF11" s="3">
        <f t="shared" ref="DF11:DF25" si="53">DE11+CY11</f>
        <v>85149</v>
      </c>
      <c r="DG11" s="4"/>
      <c r="DH11" s="3">
        <f>DH10*1.03</f>
        <v>3605.0883200001972</v>
      </c>
      <c r="DI11" s="3">
        <f t="shared" si="0"/>
        <v>44357.215345623415</v>
      </c>
      <c r="DJ11" s="3">
        <f t="shared" si="11"/>
        <v>3653.7570718664251</v>
      </c>
      <c r="DK11" s="3">
        <f t="shared" si="1"/>
        <v>42910.15833264542</v>
      </c>
      <c r="DL11" s="1">
        <f t="shared" si="2"/>
        <v>1.3500016517272284</v>
      </c>
      <c r="DM11" s="1">
        <f t="shared" si="2"/>
        <v>-3.2622810104349198</v>
      </c>
      <c r="DO11" s="3">
        <f t="shared" si="12"/>
        <v>48.668751866227922</v>
      </c>
      <c r="DP11" s="3">
        <f t="shared" si="13"/>
        <v>25.18600010088203</v>
      </c>
      <c r="DQ11" s="3">
        <f t="shared" si="14"/>
        <v>11.670927627377059</v>
      </c>
      <c r="DR11" s="3">
        <f t="shared" si="15"/>
        <v>26.889248436417891</v>
      </c>
      <c r="DS11" s="4">
        <f t="shared" si="16"/>
        <v>11.811824137969138</v>
      </c>
      <c r="DT11" s="3">
        <f t="shared" si="17"/>
        <v>9.9676792918411969</v>
      </c>
      <c r="DU11" s="3">
        <f t="shared" si="18"/>
        <v>38.701072574387027</v>
      </c>
      <c r="DW11" s="2">
        <f t="shared" si="19"/>
        <v>0.68931786119038385</v>
      </c>
      <c r="DX11" s="2">
        <f t="shared" si="3"/>
        <v>0.31942264901085166</v>
      </c>
      <c r="DY11" s="2">
        <f t="shared" si="20"/>
        <v>0.27280629488455521</v>
      </c>
      <c r="DZ11" s="2">
        <f t="shared" si="4"/>
        <v>0.32327885805323614</v>
      </c>
      <c r="EA11" s="2">
        <f t="shared" si="5"/>
        <v>0.3232788580532362</v>
      </c>
      <c r="EB11" s="2"/>
      <c r="EC11" s="2"/>
      <c r="ED11" s="3">
        <f t="shared" si="21"/>
        <v>3615.0559992920385</v>
      </c>
      <c r="EE11" s="3">
        <f t="shared" si="22"/>
        <v>38.701072574386671</v>
      </c>
      <c r="EF11" s="3">
        <f t="shared" si="23"/>
        <v>44479.858248542441</v>
      </c>
      <c r="EG11" s="3">
        <f t="shared" si="24"/>
        <v>9987.3735675836579</v>
      </c>
      <c r="EH11" s="70">
        <f t="shared" si="25"/>
        <v>0.27648918437150893</v>
      </c>
      <c r="EI11" s="1">
        <f t="shared" si="26"/>
        <v>22.453699181721053</v>
      </c>
    </row>
    <row r="12" spans="1:139" x14ac:dyDescent="0.25">
      <c r="A12">
        <v>2022</v>
      </c>
      <c r="B12">
        <v>7</v>
      </c>
      <c r="D12" s="32">
        <v>0</v>
      </c>
      <c r="E12" s="1"/>
      <c r="F12" s="10">
        <v>7</v>
      </c>
      <c r="G12" s="15"/>
      <c r="H12" s="14"/>
      <c r="I12" s="14">
        <f t="shared" si="35"/>
        <v>750</v>
      </c>
      <c r="J12" s="14">
        <f t="shared" si="29"/>
        <v>750</v>
      </c>
      <c r="K12" s="14">
        <f>I12*$L$32/100</f>
        <v>298.828125</v>
      </c>
      <c r="L12" s="14">
        <f t="shared" si="30"/>
        <v>451.171875</v>
      </c>
      <c r="M12" s="14">
        <f>J12*$L$36/100</f>
        <v>187.5</v>
      </c>
      <c r="N12" s="21"/>
      <c r="O12" s="20">
        <f>$T$31*100*L12/$DF12</f>
        <v>0.10657876087380189</v>
      </c>
      <c r="P12" s="20">
        <f>$T$35*100*M12/$DF12</f>
        <v>3.3219354038587605E-2</v>
      </c>
      <c r="Q12" s="28">
        <f>$T$39*100*K12/$DF12</f>
        <v>0.2364802765621955</v>
      </c>
      <c r="R12" s="28"/>
      <c r="S12" s="28">
        <f t="shared" si="27"/>
        <v>0.11824013828109775</v>
      </c>
      <c r="T12" s="28">
        <f t="shared" si="28"/>
        <v>5.3289380436900943E-2</v>
      </c>
      <c r="U12" s="28">
        <f t="shared" si="31"/>
        <v>1.6609677019293802E-2</v>
      </c>
      <c r="V12" s="11">
        <v>6</v>
      </c>
      <c r="W12" s="16"/>
      <c r="X12" s="17"/>
      <c r="Y12" s="17">
        <f t="shared" si="41"/>
        <v>750</v>
      </c>
      <c r="Z12" s="17">
        <f t="shared" si="36"/>
        <v>750</v>
      </c>
      <c r="AA12" s="17">
        <f>Y12*$L$32/100</f>
        <v>298.828125</v>
      </c>
      <c r="AB12" s="17">
        <f t="shared" si="37"/>
        <v>451.171875</v>
      </c>
      <c r="AC12" s="17">
        <f>Z12*$L$36/100</f>
        <v>187.5</v>
      </c>
      <c r="AD12" s="23"/>
      <c r="AE12" s="24">
        <f>$T$31*100*AB12/$DF12</f>
        <v>0.10657876087380189</v>
      </c>
      <c r="AF12" s="24">
        <f>$T$35*100*AC12/$DF12</f>
        <v>3.3219354038587605E-2</v>
      </c>
      <c r="AG12" s="30">
        <f>$T$39*100*AA12/$DF12</f>
        <v>0.2364802765621955</v>
      </c>
      <c r="AH12" s="31"/>
      <c r="AI12" s="30">
        <f t="shared" si="32"/>
        <v>0.11824013828109775</v>
      </c>
      <c r="AJ12" s="30">
        <f t="shared" si="33"/>
        <v>5.3289380436900943E-2</v>
      </c>
      <c r="AK12" s="30">
        <f t="shared" si="34"/>
        <v>1.6609677019293802E-2</v>
      </c>
      <c r="AL12" s="10">
        <v>5</v>
      </c>
      <c r="AM12" s="15"/>
      <c r="AN12" s="14"/>
      <c r="AO12" s="14">
        <f t="shared" si="47"/>
        <v>375</v>
      </c>
      <c r="AP12" s="14">
        <f t="shared" si="42"/>
        <v>375</v>
      </c>
      <c r="AQ12" s="14">
        <f>AO12*$L$31/100</f>
        <v>119.53125</v>
      </c>
      <c r="AR12" s="14">
        <f t="shared" si="43"/>
        <v>255.46875</v>
      </c>
      <c r="AS12" s="14">
        <f>AP12*$L$35/100</f>
        <v>187.5</v>
      </c>
      <c r="AT12" s="21"/>
      <c r="AU12" s="20">
        <f>$T$30*100*AR12/$DF12</f>
        <v>6.0348493170100811E-2</v>
      </c>
      <c r="AV12" s="20">
        <f>$T$34*100*AS12/$DF12</f>
        <v>3.3219354038587605E-2</v>
      </c>
      <c r="AW12" s="28">
        <f>$T$38*100*AQ12/$DF12</f>
        <v>9.4592110624878198E-2</v>
      </c>
      <c r="AX12" s="28"/>
      <c r="AY12" s="28">
        <f t="shared" si="38"/>
        <v>4.7296055312439099E-2</v>
      </c>
      <c r="AZ12" s="28">
        <f t="shared" si="39"/>
        <v>3.0174246585050406E-2</v>
      </c>
      <c r="BA12" s="28">
        <f t="shared" si="40"/>
        <v>1.6609677019293802E-2</v>
      </c>
      <c r="BB12" s="10">
        <v>4</v>
      </c>
      <c r="BC12" s="15"/>
      <c r="BD12" s="14"/>
      <c r="BE12" s="14">
        <f t="shared" ref="BE12:BE25" si="54">BE11</f>
        <v>250</v>
      </c>
      <c r="BF12" s="14">
        <f t="shared" si="48"/>
        <v>250</v>
      </c>
      <c r="BG12" s="14">
        <f>BE12*$L$31/100</f>
        <v>79.6875</v>
      </c>
      <c r="BH12" s="14">
        <f t="shared" si="49"/>
        <v>170.3125</v>
      </c>
      <c r="BI12" s="14">
        <f>BF12*$L$35/100</f>
        <v>125</v>
      </c>
      <c r="BJ12" s="21"/>
      <c r="BK12" s="20">
        <f>$T$30*100*BH12/$DF12</f>
        <v>4.0232328780067203E-2</v>
      </c>
      <c r="BL12" s="20">
        <f>$T$34*100*BI12/$DF12</f>
        <v>2.2146236025725068E-2</v>
      </c>
      <c r="BM12" s="28">
        <f>$T$38*100*BG12/$DF12</f>
        <v>6.3061407083252127E-2</v>
      </c>
      <c r="BN12" s="28"/>
      <c r="BO12" s="28">
        <f t="shared" si="44"/>
        <v>3.1530703541626064E-2</v>
      </c>
      <c r="BP12" s="28">
        <f t="shared" si="45"/>
        <v>2.0116164390033602E-2</v>
      </c>
      <c r="BQ12" s="28">
        <f t="shared" si="46"/>
        <v>1.1073118012862534E-2</v>
      </c>
      <c r="BR12" s="10">
        <v>3</v>
      </c>
      <c r="BS12" s="15"/>
      <c r="BT12" s="14"/>
      <c r="BU12" s="14">
        <f>BU11</f>
        <v>250</v>
      </c>
      <c r="BV12" s="14">
        <f t="shared" ref="BV12:BV25" si="55">BV11</f>
        <v>250</v>
      </c>
      <c r="BW12" s="14">
        <f>BU12*$L$31/100</f>
        <v>79.6875</v>
      </c>
      <c r="BX12" s="14">
        <f t="shared" ref="BX12:BX25" si="56">BU12-BW12</f>
        <v>170.3125</v>
      </c>
      <c r="BY12" s="14">
        <f>BV12*$L$35/100</f>
        <v>125</v>
      </c>
      <c r="BZ12" s="21"/>
      <c r="CA12" s="20">
        <f>$T$30*100*BX12/$DF12</f>
        <v>4.0232328780067203E-2</v>
      </c>
      <c r="CB12" s="20">
        <f>$T$34*100*BY12/$DF12</f>
        <v>2.2146236025725068E-2</v>
      </c>
      <c r="CC12" s="28">
        <f>$T$38*100*BW12/$DF12</f>
        <v>6.3061407083252127E-2</v>
      </c>
      <c r="CD12" s="28"/>
      <c r="CE12" s="28">
        <f t="shared" si="50"/>
        <v>3.1530703541626064E-2</v>
      </c>
      <c r="CF12" s="28">
        <f t="shared" si="51"/>
        <v>2.0116164390033602E-2</v>
      </c>
      <c r="CG12" s="28">
        <f t="shared" si="52"/>
        <v>1.1073118012862534E-2</v>
      </c>
      <c r="CH12" s="9">
        <v>2</v>
      </c>
      <c r="CI12" s="14"/>
      <c r="CJ12" s="15"/>
      <c r="CK12" s="14">
        <f>CJ11*$L$29/100</f>
        <v>250</v>
      </c>
      <c r="CL12" s="14">
        <f>CJ11*(1-$L$29/100)</f>
        <v>250</v>
      </c>
      <c r="CM12" s="14">
        <f>CK12*$L$31/100</f>
        <v>79.6875</v>
      </c>
      <c r="CN12" s="14">
        <f>CK12-CM12</f>
        <v>170.3125</v>
      </c>
      <c r="CO12" s="14">
        <f>CL12*$L$35/100</f>
        <v>125</v>
      </c>
      <c r="CP12" s="21"/>
      <c r="CQ12" s="20">
        <f>$T$30*100*CN12/$DF12</f>
        <v>4.0232328780067203E-2</v>
      </c>
      <c r="CR12" s="20">
        <f>$T$34*100*CO12/$DF12</f>
        <v>2.2146236025725068E-2</v>
      </c>
      <c r="CS12" s="28">
        <f>$T$38*100*CM12/$DF12</f>
        <v>6.3061407083252127E-2</v>
      </c>
      <c r="CT12" s="28"/>
      <c r="CU12" s="28">
        <f t="shared" ref="CU12:CU25" si="57">$Z$30*CS12</f>
        <v>3.1530703541626064E-2</v>
      </c>
      <c r="CV12" s="28">
        <f t="shared" ref="CV12:CV25" si="58">$Z$31*CQ12</f>
        <v>2.0116164390033602E-2</v>
      </c>
      <c r="CW12" s="28">
        <f t="shared" ref="CW12:CW25" si="59">$Z$32*CR12</f>
        <v>1.1073118012862534E-2</v>
      </c>
      <c r="CX12" s="5"/>
      <c r="CY12" s="4">
        <f t="shared" si="6"/>
        <v>3562.5</v>
      </c>
      <c r="CZ12" s="2">
        <f t="shared" si="7"/>
        <v>0.56029977145084431</v>
      </c>
      <c r="DA12" s="2">
        <f t="shared" si="8"/>
        <v>0.75673688499902558</v>
      </c>
      <c r="DB12" s="2">
        <f t="shared" si="9"/>
        <v>1.4152552132239602</v>
      </c>
      <c r="DC12" s="37">
        <f t="shared" si="10"/>
        <v>0.85495544177311589</v>
      </c>
      <c r="DD12" s="4"/>
      <c r="DE12" s="3">
        <v>81102</v>
      </c>
      <c r="DF12" s="3">
        <f t="shared" si="53"/>
        <v>84664.5</v>
      </c>
      <c r="DG12" s="4"/>
      <c r="DH12" s="3">
        <f t="shared" ref="DH12:DH25" si="60">DH11*1.03</f>
        <v>3713.2409696002032</v>
      </c>
      <c r="DI12" s="3">
        <f t="shared" si="0"/>
        <v>45784.82613992507</v>
      </c>
      <c r="DJ12" s="3">
        <f t="shared" si="11"/>
        <v>3766.5472255686054</v>
      </c>
      <c r="DK12" s="3">
        <f t="shared" si="1"/>
        <v>44487.916725057199</v>
      </c>
      <c r="DL12" s="1">
        <f t="shared" si="2"/>
        <v>1.4355722239631996</v>
      </c>
      <c r="DM12" s="1">
        <f t="shared" si="2"/>
        <v>-2.8326184114019104</v>
      </c>
      <c r="DO12" s="3">
        <f t="shared" si="12"/>
        <v>53.306255968402183</v>
      </c>
      <c r="DP12" s="3">
        <f t="shared" si="13"/>
        <v>24.803403821617032</v>
      </c>
      <c r="DQ12" s="3">
        <f t="shared" si="14"/>
        <v>14.165917516952188</v>
      </c>
      <c r="DR12" s="3">
        <f t="shared" si="15"/>
        <v>21.103955496449011</v>
      </c>
      <c r="DS12" s="4">
        <f t="shared" si="16"/>
        <v>14.336934629832898</v>
      </c>
      <c r="DT12" s="3">
        <f t="shared" si="17"/>
        <v>17.865365842120205</v>
      </c>
      <c r="DU12" s="3">
        <f t="shared" si="18"/>
        <v>35.440890126281907</v>
      </c>
      <c r="DW12" s="2">
        <f t="shared" si="19"/>
        <v>0.65851832822493461</v>
      </c>
      <c r="DX12" s="2">
        <f t="shared" si="3"/>
        <v>0.37609823184451574</v>
      </c>
      <c r="DY12" s="2">
        <f t="shared" si="20"/>
        <v>0.47431678861860604</v>
      </c>
      <c r="DZ12" s="2">
        <f t="shared" si="4"/>
        <v>0.38063865315450984</v>
      </c>
      <c r="EA12" s="2">
        <f t="shared" si="5"/>
        <v>0.38063865315450984</v>
      </c>
      <c r="EB12" s="2"/>
      <c r="EC12" s="2"/>
      <c r="ED12" s="3">
        <f t="shared" si="21"/>
        <v>3731.1063354423236</v>
      </c>
      <c r="EE12" s="3">
        <f t="shared" si="22"/>
        <v>35.440890126281829</v>
      </c>
      <c r="EF12" s="3">
        <f t="shared" si="23"/>
        <v>46005.108819046676</v>
      </c>
      <c r="EG12" s="3">
        <f t="shared" si="24"/>
        <v>9948.3200354475302</v>
      </c>
      <c r="EH12" s="70">
        <f t="shared" si="25"/>
        <v>0.48112594868960912</v>
      </c>
      <c r="EI12" s="1">
        <f t="shared" si="26"/>
        <v>21.624381054238057</v>
      </c>
    </row>
    <row r="13" spans="1:139" x14ac:dyDescent="0.25">
      <c r="A13">
        <v>2023</v>
      </c>
      <c r="B13">
        <v>8</v>
      </c>
      <c r="D13" s="32">
        <v>0</v>
      </c>
      <c r="E13" s="1"/>
      <c r="F13" s="10">
        <v>8</v>
      </c>
      <c r="G13" s="15"/>
      <c r="H13" s="14"/>
      <c r="I13" s="14">
        <f t="shared" si="35"/>
        <v>750</v>
      </c>
      <c r="J13" s="14">
        <f t="shared" si="29"/>
        <v>750</v>
      </c>
      <c r="K13" s="14">
        <f>I13*$L$32/100</f>
        <v>298.828125</v>
      </c>
      <c r="L13" s="14">
        <f t="shared" si="30"/>
        <v>451.171875</v>
      </c>
      <c r="M13" s="14">
        <f>J13*$L$36/100</f>
        <v>187.5</v>
      </c>
      <c r="N13" s="21"/>
      <c r="O13" s="20">
        <f>$T$31*100*L13/$DF13</f>
        <v>0.10693082066581147</v>
      </c>
      <c r="P13" s="20">
        <f>$T$35*100*M13/$DF13</f>
        <v>3.3329086960772407E-2</v>
      </c>
      <c r="Q13" s="28">
        <f>$T$39*100*K13/$DF13</f>
        <v>0.23726143780199857</v>
      </c>
      <c r="R13" s="28"/>
      <c r="S13" s="28">
        <f t="shared" si="27"/>
        <v>0.11863071890099929</v>
      </c>
      <c r="T13" s="28">
        <f t="shared" si="28"/>
        <v>5.3465410332905736E-2</v>
      </c>
      <c r="U13" s="28">
        <f t="shared" si="31"/>
        <v>1.6664543480386203E-2</v>
      </c>
      <c r="V13" s="10">
        <v>7</v>
      </c>
      <c r="W13" s="15"/>
      <c r="X13" s="14"/>
      <c r="Y13" s="14">
        <f t="shared" si="41"/>
        <v>750</v>
      </c>
      <c r="Z13" s="14">
        <f t="shared" si="36"/>
        <v>750</v>
      </c>
      <c r="AA13" s="14">
        <f>Y13*$L$32/100</f>
        <v>298.828125</v>
      </c>
      <c r="AB13" s="14">
        <f t="shared" si="37"/>
        <v>451.171875</v>
      </c>
      <c r="AC13" s="14">
        <f>Z13*$L$36/100</f>
        <v>187.5</v>
      </c>
      <c r="AD13" s="21"/>
      <c r="AE13" s="20">
        <f>$T$31*100*AB13/$DF13</f>
        <v>0.10693082066581147</v>
      </c>
      <c r="AF13" s="20">
        <f>$T$35*100*AC13/$DF13</f>
        <v>3.3329086960772407E-2</v>
      </c>
      <c r="AG13" s="28">
        <f>$T$39*100*AA13/$DF13</f>
        <v>0.23726143780199857</v>
      </c>
      <c r="AH13" s="28"/>
      <c r="AI13" s="28">
        <f t="shared" si="32"/>
        <v>0.11863071890099929</v>
      </c>
      <c r="AJ13" s="28">
        <f t="shared" si="33"/>
        <v>5.3465410332905736E-2</v>
      </c>
      <c r="AK13" s="28">
        <f t="shared" si="34"/>
        <v>1.6664543480386203E-2</v>
      </c>
      <c r="AL13" s="11">
        <v>6</v>
      </c>
      <c r="AM13" s="16"/>
      <c r="AN13" s="17"/>
      <c r="AO13" s="17">
        <f t="shared" si="47"/>
        <v>375</v>
      </c>
      <c r="AP13" s="17">
        <f t="shared" si="42"/>
        <v>375</v>
      </c>
      <c r="AQ13" s="17">
        <f>AO13*$L$32/100</f>
        <v>149.4140625</v>
      </c>
      <c r="AR13" s="17">
        <f t="shared" si="43"/>
        <v>225.5859375</v>
      </c>
      <c r="AS13" s="17">
        <f>AP13*$L$36/100</f>
        <v>93.75</v>
      </c>
      <c r="AT13" s="23"/>
      <c r="AU13" s="24">
        <f>$T$31*100*AR13/$DF13</f>
        <v>5.3465410332905736E-2</v>
      </c>
      <c r="AV13" s="24">
        <f>$T$35*100*AS13/$DF13</f>
        <v>1.6664543480386203E-2</v>
      </c>
      <c r="AW13" s="30">
        <f>$T$39*100*AQ13/$DF13</f>
        <v>0.11863071890099929</v>
      </c>
      <c r="AX13" s="31"/>
      <c r="AY13" s="30">
        <f t="shared" si="38"/>
        <v>5.9315359450499643E-2</v>
      </c>
      <c r="AZ13" s="30">
        <f t="shared" si="39"/>
        <v>2.6732705166452868E-2</v>
      </c>
      <c r="BA13" s="30">
        <f t="shared" si="40"/>
        <v>8.3322717401931017E-3</v>
      </c>
      <c r="BB13" s="10">
        <v>5</v>
      </c>
      <c r="BC13" s="15"/>
      <c r="BD13" s="14"/>
      <c r="BE13" s="14">
        <f t="shared" si="54"/>
        <v>250</v>
      </c>
      <c r="BF13" s="14">
        <f t="shared" si="48"/>
        <v>250</v>
      </c>
      <c r="BG13" s="14">
        <f>BE13*$L$31/100</f>
        <v>79.6875</v>
      </c>
      <c r="BH13" s="14">
        <f t="shared" si="49"/>
        <v>170.3125</v>
      </c>
      <c r="BI13" s="14">
        <f>BF13*$L$35/100</f>
        <v>125</v>
      </c>
      <c r="BJ13" s="21"/>
      <c r="BK13" s="20">
        <f>$T$30*100*BH13/$DF13</f>
        <v>4.036522754137991E-2</v>
      </c>
      <c r="BL13" s="20">
        <f>$T$34*100*BI13/$DF13</f>
        <v>2.2219391307181605E-2</v>
      </c>
      <c r="BM13" s="28">
        <f>$T$38*100*BG13/$DF13</f>
        <v>6.3269716747199611E-2</v>
      </c>
      <c r="BN13" s="28"/>
      <c r="BO13" s="28">
        <f t="shared" si="44"/>
        <v>3.1634858373599806E-2</v>
      </c>
      <c r="BP13" s="28">
        <f t="shared" si="45"/>
        <v>2.0182613770689955E-2</v>
      </c>
      <c r="BQ13" s="28">
        <f t="shared" si="46"/>
        <v>1.1109695653590802E-2</v>
      </c>
      <c r="BR13" s="10">
        <v>4</v>
      </c>
      <c r="BS13" s="15"/>
      <c r="BT13" s="14"/>
      <c r="BU13" s="14">
        <f t="shared" ref="BU13:BU25" si="61">BU12</f>
        <v>250</v>
      </c>
      <c r="BV13" s="14">
        <f t="shared" si="55"/>
        <v>250</v>
      </c>
      <c r="BW13" s="14">
        <f>BU13*$L$31/100</f>
        <v>79.6875</v>
      </c>
      <c r="BX13" s="14">
        <f t="shared" si="56"/>
        <v>170.3125</v>
      </c>
      <c r="BY13" s="14">
        <f>BV13*$L$35/100</f>
        <v>125</v>
      </c>
      <c r="BZ13" s="21"/>
      <c r="CA13" s="20">
        <f>$T$30*100*BX13/$DF13</f>
        <v>4.036522754137991E-2</v>
      </c>
      <c r="CB13" s="20">
        <f>$T$34*100*BY13/$DF13</f>
        <v>2.2219391307181605E-2</v>
      </c>
      <c r="CC13" s="28">
        <f>$T$38*100*BW13/$DF13</f>
        <v>6.3269716747199611E-2</v>
      </c>
      <c r="CD13" s="28"/>
      <c r="CE13" s="28">
        <f t="shared" si="50"/>
        <v>3.1634858373599806E-2</v>
      </c>
      <c r="CF13" s="28">
        <f t="shared" si="51"/>
        <v>2.0182613770689955E-2</v>
      </c>
      <c r="CG13" s="28">
        <f t="shared" si="52"/>
        <v>1.1109695653590802E-2</v>
      </c>
      <c r="CH13" s="10">
        <v>3</v>
      </c>
      <c r="CI13" s="15"/>
      <c r="CJ13" s="14"/>
      <c r="CK13" s="14">
        <f>CK12</f>
        <v>250</v>
      </c>
      <c r="CL13" s="14">
        <f t="shared" ref="CL13:CL25" si="62">CL12</f>
        <v>250</v>
      </c>
      <c r="CM13" s="14">
        <f>CK13*$L$31/100</f>
        <v>79.6875</v>
      </c>
      <c r="CN13" s="14">
        <f t="shared" ref="CN13:CN25" si="63">CK13-CM13</f>
        <v>170.3125</v>
      </c>
      <c r="CO13" s="14">
        <f>CL13*$L$35/100</f>
        <v>125</v>
      </c>
      <c r="CP13" s="21"/>
      <c r="CQ13" s="20">
        <f>$T$30*100*CN13/$DF13</f>
        <v>4.036522754137991E-2</v>
      </c>
      <c r="CR13" s="20">
        <f>$T$34*100*CO13/$DF13</f>
        <v>2.2219391307181605E-2</v>
      </c>
      <c r="CS13" s="28">
        <f>$T$38*100*CM13/$DF13</f>
        <v>6.3269716747199611E-2</v>
      </c>
      <c r="CT13" s="28"/>
      <c r="CU13" s="28">
        <f t="shared" si="57"/>
        <v>3.1634858373599806E-2</v>
      </c>
      <c r="CV13" s="28">
        <f t="shared" si="58"/>
        <v>2.0182613770689955E-2</v>
      </c>
      <c r="CW13" s="28">
        <f t="shared" si="59"/>
        <v>1.1109695653590802E-2</v>
      </c>
      <c r="CX13" s="4"/>
      <c r="CY13" s="4">
        <f t="shared" si="6"/>
        <v>3468.75</v>
      </c>
      <c r="CZ13" s="2">
        <f t="shared" si="7"/>
        <v>0.53840362561214417</v>
      </c>
      <c r="DA13" s="2">
        <f t="shared" si="8"/>
        <v>0.78296274474659522</v>
      </c>
      <c r="DB13" s="2">
        <f t="shared" si="9"/>
        <v>1.4436459299259654</v>
      </c>
      <c r="DC13" s="37">
        <f t="shared" si="10"/>
        <v>0.90524230431382124</v>
      </c>
      <c r="DD13" s="4"/>
      <c r="DE13" s="3">
        <v>80917</v>
      </c>
      <c r="DF13" s="3">
        <f t="shared" si="53"/>
        <v>84385.75</v>
      </c>
      <c r="DG13" s="4"/>
      <c r="DH13" s="3">
        <f t="shared" si="60"/>
        <v>3824.6381986882093</v>
      </c>
      <c r="DI13" s="3">
        <f t="shared" si="0"/>
        <v>47266.188794545138</v>
      </c>
      <c r="DJ13" s="3">
        <f t="shared" si="11"/>
        <v>3880.6612062464014</v>
      </c>
      <c r="DK13" s="3">
        <f t="shared" si="1"/>
        <v>45987.162598500356</v>
      </c>
      <c r="DL13" s="1">
        <f t="shared" si="2"/>
        <v>1.4647923449963685</v>
      </c>
      <c r="DM13" s="1">
        <f t="shared" si="2"/>
        <v>-2.7060066162821084</v>
      </c>
      <c r="DO13" s="3">
        <f t="shared" si="12"/>
        <v>56.023007558192148</v>
      </c>
      <c r="DP13" s="3">
        <f t="shared" si="13"/>
        <v>25.638876063448894</v>
      </c>
      <c r="DQ13" s="3">
        <f t="shared" si="14"/>
        <v>15.100913352887348</v>
      </c>
      <c r="DR13" s="3">
        <f t="shared" si="15"/>
        <v>20.89362063215459</v>
      </c>
      <c r="DS13" s="4">
        <f t="shared" si="16"/>
        <v>15.283218141855809</v>
      </c>
      <c r="DT13" s="3">
        <f t="shared" si="17"/>
        <v>19.846168784181653</v>
      </c>
      <c r="DU13" s="3">
        <f t="shared" si="18"/>
        <v>36.176838774010399</v>
      </c>
      <c r="DW13" s="2">
        <f t="shared" si="19"/>
        <v>0.66068318517937019</v>
      </c>
      <c r="DX13" s="2">
        <f t="shared" si="3"/>
        <v>0.38913248413905782</v>
      </c>
      <c r="DY13" s="2">
        <f t="shared" si="20"/>
        <v>0.51141204370628379</v>
      </c>
      <c r="DZ13" s="2">
        <f t="shared" si="4"/>
        <v>0.3938302606075374</v>
      </c>
      <c r="EA13" s="2">
        <f t="shared" si="5"/>
        <v>0.39383026060753745</v>
      </c>
      <c r="EB13" s="2"/>
      <c r="EC13" s="2"/>
      <c r="ED13" s="3">
        <f t="shared" si="21"/>
        <v>3844.4843674723911</v>
      </c>
      <c r="EE13" s="3">
        <f t="shared" si="22"/>
        <v>36.176838774010321</v>
      </c>
      <c r="EF13" s="3">
        <f t="shared" si="23"/>
        <v>47511.454545675086</v>
      </c>
      <c r="EG13" s="3">
        <f t="shared" si="24"/>
        <v>10429.358925840814</v>
      </c>
      <c r="EH13" s="70">
        <f t="shared" si="25"/>
        <v>0.51890316817388982</v>
      </c>
      <c r="EI13" s="1">
        <f t="shared" si="26"/>
        <v>21.951251599368657</v>
      </c>
    </row>
    <row r="14" spans="1:139" x14ac:dyDescent="0.25">
      <c r="A14">
        <v>2024</v>
      </c>
      <c r="B14">
        <v>9</v>
      </c>
      <c r="D14" s="32">
        <v>0</v>
      </c>
      <c r="E14" s="1"/>
      <c r="F14" s="10">
        <v>9</v>
      </c>
      <c r="G14" s="15"/>
      <c r="H14" s="14"/>
      <c r="I14" s="14">
        <f t="shared" si="35"/>
        <v>750</v>
      </c>
      <c r="J14" s="14">
        <f t="shared" si="29"/>
        <v>750</v>
      </c>
      <c r="K14" s="14">
        <f>I14*$L$32/100</f>
        <v>298.828125</v>
      </c>
      <c r="L14" s="14">
        <f t="shared" si="30"/>
        <v>451.171875</v>
      </c>
      <c r="M14" s="14">
        <f>J14*$L$36/100</f>
        <v>187.5</v>
      </c>
      <c r="N14" s="21"/>
      <c r="O14" s="20">
        <f>$T$31*100*L14/$DF14</f>
        <v>0.10726193978621162</v>
      </c>
      <c r="P14" s="20">
        <f>$T$35*100*M14/$DF14</f>
        <v>3.3432292920377651E-2</v>
      </c>
      <c r="Q14" s="28">
        <f>$T$39*100*K14/$DF14</f>
        <v>0.23799613522693841</v>
      </c>
      <c r="R14" s="28"/>
      <c r="S14" s="28">
        <f t="shared" si="27"/>
        <v>0.11899806761346921</v>
      </c>
      <c r="T14" s="28">
        <f t="shared" si="28"/>
        <v>5.3630969893105812E-2</v>
      </c>
      <c r="U14" s="28">
        <f t="shared" si="31"/>
        <v>1.6716146460188826E-2</v>
      </c>
      <c r="V14" s="10">
        <v>8</v>
      </c>
      <c r="W14" s="15"/>
      <c r="X14" s="14"/>
      <c r="Y14" s="14">
        <f t="shared" si="41"/>
        <v>750</v>
      </c>
      <c r="Z14" s="14">
        <f t="shared" si="36"/>
        <v>750</v>
      </c>
      <c r="AA14" s="14">
        <f>Y14*$L$32/100</f>
        <v>298.828125</v>
      </c>
      <c r="AB14" s="14">
        <f t="shared" si="37"/>
        <v>451.171875</v>
      </c>
      <c r="AC14" s="14">
        <f>Z14*$L$36/100</f>
        <v>187.5</v>
      </c>
      <c r="AD14" s="21"/>
      <c r="AE14" s="20">
        <f>$T$31*100*AB14/$DF14</f>
        <v>0.10726193978621162</v>
      </c>
      <c r="AF14" s="20">
        <f>$T$35*100*AC14/$DF14</f>
        <v>3.3432292920377651E-2</v>
      </c>
      <c r="AG14" s="28">
        <f>$T$39*100*AA14/$DF14</f>
        <v>0.23799613522693841</v>
      </c>
      <c r="AH14" s="28"/>
      <c r="AI14" s="28">
        <f t="shared" si="32"/>
        <v>0.11899806761346921</v>
      </c>
      <c r="AJ14" s="28">
        <f t="shared" si="33"/>
        <v>5.3630969893105812E-2</v>
      </c>
      <c r="AK14" s="28">
        <f t="shared" si="34"/>
        <v>1.6716146460188826E-2</v>
      </c>
      <c r="AL14" s="10">
        <v>7</v>
      </c>
      <c r="AM14" s="15"/>
      <c r="AN14" s="14"/>
      <c r="AO14" s="14">
        <f t="shared" si="47"/>
        <v>375</v>
      </c>
      <c r="AP14" s="14">
        <f t="shared" si="42"/>
        <v>375</v>
      </c>
      <c r="AQ14" s="14">
        <f>AO14*$L$32/100</f>
        <v>149.4140625</v>
      </c>
      <c r="AR14" s="14">
        <f t="shared" si="43"/>
        <v>225.5859375</v>
      </c>
      <c r="AS14" s="14">
        <f>AP14*$L$36/100</f>
        <v>93.75</v>
      </c>
      <c r="AT14" s="21"/>
      <c r="AU14" s="20">
        <f>$T$31*100*AR14/$DF14</f>
        <v>5.3630969893105812E-2</v>
      </c>
      <c r="AV14" s="20">
        <f>$T$35*100*AS14/$DF14</f>
        <v>1.6716146460188826E-2</v>
      </c>
      <c r="AW14" s="28">
        <f>$T$39*100*AQ14/$DF14</f>
        <v>0.11899806761346921</v>
      </c>
      <c r="AX14" s="28"/>
      <c r="AY14" s="28">
        <f t="shared" si="38"/>
        <v>5.9499033806734603E-2</v>
      </c>
      <c r="AZ14" s="28">
        <f t="shared" si="39"/>
        <v>2.6815484946552906E-2</v>
      </c>
      <c r="BA14" s="28">
        <f t="shared" si="40"/>
        <v>8.3580732300944129E-3</v>
      </c>
      <c r="BB14" s="11">
        <v>6</v>
      </c>
      <c r="BC14" s="16"/>
      <c r="BD14" s="17"/>
      <c r="BE14" s="17">
        <f t="shared" si="54"/>
        <v>250</v>
      </c>
      <c r="BF14" s="17">
        <f t="shared" si="48"/>
        <v>250</v>
      </c>
      <c r="BG14" s="17">
        <f>BE14*$L$32/100</f>
        <v>99.609375</v>
      </c>
      <c r="BH14" s="17">
        <f t="shared" si="49"/>
        <v>150.390625</v>
      </c>
      <c r="BI14" s="17">
        <f>BF14*$L$36/100</f>
        <v>62.5</v>
      </c>
      <c r="BJ14" s="23"/>
      <c r="BK14" s="24">
        <f>$T$31*100*BH14/$DF14</f>
        <v>3.575397992873721E-2</v>
      </c>
      <c r="BL14" s="24">
        <f>$T$35*100*BI14/$DF14</f>
        <v>1.1144097640125883E-2</v>
      </c>
      <c r="BM14" s="30">
        <f>$T$39*100*BG14/$DF14</f>
        <v>7.9332045075646132E-2</v>
      </c>
      <c r="BN14" s="31"/>
      <c r="BO14" s="30">
        <f t="shared" si="44"/>
        <v>3.9666022537823066E-2</v>
      </c>
      <c r="BP14" s="30">
        <f t="shared" si="45"/>
        <v>1.7876989964368605E-2</v>
      </c>
      <c r="BQ14" s="30">
        <f t="shared" si="46"/>
        <v>5.5720488200629416E-3</v>
      </c>
      <c r="BR14" s="10">
        <v>5</v>
      </c>
      <c r="BS14" s="15"/>
      <c r="BT14" s="14"/>
      <c r="BU14" s="14">
        <f t="shared" si="61"/>
        <v>250</v>
      </c>
      <c r="BV14" s="14">
        <f t="shared" si="55"/>
        <v>250</v>
      </c>
      <c r="BW14" s="14">
        <f>BU14*$L$31/100</f>
        <v>79.6875</v>
      </c>
      <c r="BX14" s="14">
        <f t="shared" si="56"/>
        <v>170.3125</v>
      </c>
      <c r="BY14" s="14">
        <f>BV14*$L$35/100</f>
        <v>125</v>
      </c>
      <c r="BZ14" s="21"/>
      <c r="CA14" s="20">
        <f>$T$30*100*BX14/$DF14</f>
        <v>4.0490221425790708E-2</v>
      </c>
      <c r="CB14" s="20">
        <f>$T$34*100*BY14/$DF14</f>
        <v>2.2288195280251766E-2</v>
      </c>
      <c r="CC14" s="28">
        <f>$T$38*100*BW14/$DF14</f>
        <v>6.3465636060516903E-2</v>
      </c>
      <c r="CD14" s="28"/>
      <c r="CE14" s="28">
        <f t="shared" si="50"/>
        <v>3.1732818030258451E-2</v>
      </c>
      <c r="CF14" s="28">
        <f t="shared" si="51"/>
        <v>2.0245110712895354E-2</v>
      </c>
      <c r="CG14" s="28">
        <f t="shared" si="52"/>
        <v>1.1144097640125883E-2</v>
      </c>
      <c r="CH14" s="10">
        <v>4</v>
      </c>
      <c r="CI14" s="15"/>
      <c r="CJ14" s="14"/>
      <c r="CK14" s="14">
        <f t="shared" ref="CK14:CK25" si="64">CK13</f>
        <v>250</v>
      </c>
      <c r="CL14" s="14">
        <f t="shared" si="62"/>
        <v>250</v>
      </c>
      <c r="CM14" s="14">
        <f>CK14*$L$31/100</f>
        <v>79.6875</v>
      </c>
      <c r="CN14" s="14">
        <f t="shared" si="63"/>
        <v>170.3125</v>
      </c>
      <c r="CO14" s="14">
        <f>CL14*$L$35/100</f>
        <v>125</v>
      </c>
      <c r="CP14" s="21"/>
      <c r="CQ14" s="20">
        <f>$T$30*100*CN14/$DF14</f>
        <v>4.0490221425790708E-2</v>
      </c>
      <c r="CR14" s="20">
        <f>$T$34*100*CO14/$DF14</f>
        <v>2.2288195280251766E-2</v>
      </c>
      <c r="CS14" s="28">
        <f>$T$38*100*CM14/$DF14</f>
        <v>6.3465636060516903E-2</v>
      </c>
      <c r="CT14" s="28"/>
      <c r="CU14" s="28">
        <f t="shared" si="57"/>
        <v>3.1732818030258451E-2</v>
      </c>
      <c r="CV14" s="28">
        <f t="shared" si="58"/>
        <v>2.0245110712895354E-2</v>
      </c>
      <c r="CW14" s="28">
        <f t="shared" si="59"/>
        <v>1.1144097640125883E-2</v>
      </c>
      <c r="CX14" s="4"/>
      <c r="CY14" s="4">
        <f t="shared" si="6"/>
        <v>3406.25</v>
      </c>
      <c r="CZ14" s="2">
        <f t="shared" si="7"/>
        <v>0.52419049274742113</v>
      </c>
      <c r="DA14" s="2">
        <f t="shared" si="8"/>
        <v>0.80125365526402603</v>
      </c>
      <c r="DB14" s="2">
        <f t="shared" si="9"/>
        <v>1.4639757292697493</v>
      </c>
      <c r="DC14" s="37">
        <f t="shared" si="10"/>
        <v>0.93978523652232815</v>
      </c>
      <c r="DD14" s="4"/>
      <c r="DE14" s="3">
        <v>80719</v>
      </c>
      <c r="DF14" s="3">
        <f t="shared" si="53"/>
        <v>84125.25</v>
      </c>
      <c r="DG14" s="4"/>
      <c r="DH14" s="3">
        <f t="shared" si="60"/>
        <v>3939.3773446488558</v>
      </c>
      <c r="DI14" s="3">
        <f t="shared" si="0"/>
        <v>48803.594502519307</v>
      </c>
      <c r="DJ14" s="3">
        <f t="shared" si="11"/>
        <v>3997.9057139806205</v>
      </c>
      <c r="DK14" s="3">
        <f t="shared" si="1"/>
        <v>47523.255074791698</v>
      </c>
      <c r="DL14" s="1">
        <f t="shared" si="2"/>
        <v>1.485726403216181</v>
      </c>
      <c r="DM14" s="1">
        <f t="shared" si="2"/>
        <v>-2.6234531304072606</v>
      </c>
      <c r="DO14" s="3">
        <f t="shared" si="12"/>
        <v>58.528369331764679</v>
      </c>
      <c r="DP14" s="3">
        <f t="shared" si="13"/>
        <v>26.495003664485687</v>
      </c>
      <c r="DQ14" s="3">
        <f t="shared" si="14"/>
        <v>15.920582736637702</v>
      </c>
      <c r="DR14" s="3">
        <f t="shared" si="15"/>
        <v>20.95664166169232</v>
      </c>
      <c r="DS14" s="4">
        <f t="shared" si="16"/>
        <v>16.112782930641377</v>
      </c>
      <c r="DT14" s="3">
        <f t="shared" si="17"/>
        <v>21.458944739431072</v>
      </c>
      <c r="DU14" s="3">
        <f t="shared" si="18"/>
        <v>37.069424592333696</v>
      </c>
      <c r="DW14" s="2">
        <f t="shared" si="19"/>
        <v>0.66272207400572325</v>
      </c>
      <c r="DX14" s="2">
        <f t="shared" si="3"/>
        <v>0.39822306666622093</v>
      </c>
      <c r="DY14" s="2">
        <f t="shared" si="20"/>
        <v>0.53675464792452299</v>
      </c>
      <c r="DZ14" s="2">
        <f t="shared" si="4"/>
        <v>0.40303058859780511</v>
      </c>
      <c r="EA14" s="2">
        <f t="shared" si="5"/>
        <v>0.40303058859780516</v>
      </c>
      <c r="EB14" s="2"/>
      <c r="EC14" s="2"/>
      <c r="ED14" s="3">
        <f t="shared" si="21"/>
        <v>3960.8362893882868</v>
      </c>
      <c r="EE14" s="3">
        <f t="shared" si="22"/>
        <v>37.069424592333689</v>
      </c>
      <c r="EF14" s="3">
        <f t="shared" si="23"/>
        <v>49069.442007312857</v>
      </c>
      <c r="EG14" s="3">
        <f t="shared" si="24"/>
        <v>10882.766852795212</v>
      </c>
      <c r="EH14" s="70">
        <f t="shared" si="25"/>
        <v>0.5447293534492248</v>
      </c>
      <c r="EI14" s="1">
        <f t="shared" si="26"/>
        <v>22.178297546512439</v>
      </c>
    </row>
    <row r="15" spans="1:139" x14ac:dyDescent="0.25">
      <c r="A15">
        <v>2025</v>
      </c>
      <c r="B15">
        <v>10</v>
      </c>
      <c r="D15" s="32">
        <v>0</v>
      </c>
      <c r="E15" s="1"/>
      <c r="F15" s="10">
        <v>10</v>
      </c>
      <c r="G15" s="15"/>
      <c r="H15" s="14"/>
      <c r="I15" s="14">
        <f t="shared" si="35"/>
        <v>750</v>
      </c>
      <c r="J15" s="14">
        <f t="shared" si="29"/>
        <v>750</v>
      </c>
      <c r="K15" s="14">
        <f>I15*$L$32/100</f>
        <v>298.828125</v>
      </c>
      <c r="L15" s="14">
        <f t="shared" si="30"/>
        <v>451.171875</v>
      </c>
      <c r="M15" s="14">
        <f>J15*$L$36/100</f>
        <v>187.5</v>
      </c>
      <c r="N15" s="21"/>
      <c r="O15" s="20">
        <f>$T$31*100*L15/$DF15</f>
        <v>0.10761436378760819</v>
      </c>
      <c r="P15" s="20">
        <f>$T$35*100*M15/$DF15</f>
        <v>3.3542139362371381E-2</v>
      </c>
      <c r="Q15" s="28">
        <f>$T$39*100*K15/$DF15</f>
        <v>0.23877810458588131</v>
      </c>
      <c r="R15" s="28"/>
      <c r="S15" s="28">
        <f t="shared" si="27"/>
        <v>0.11938905229294065</v>
      </c>
      <c r="T15" s="28">
        <f t="shared" si="28"/>
        <v>5.3807181893804096E-2</v>
      </c>
      <c r="U15" s="28">
        <f t="shared" si="31"/>
        <v>1.6771069681185691E-2</v>
      </c>
      <c r="V15" s="10">
        <v>9</v>
      </c>
      <c r="W15" s="15"/>
      <c r="X15" s="14"/>
      <c r="Y15" s="14">
        <f t="shared" si="41"/>
        <v>750</v>
      </c>
      <c r="Z15" s="14">
        <f t="shared" si="36"/>
        <v>750</v>
      </c>
      <c r="AA15" s="14">
        <f>Y15*$L$32/100</f>
        <v>298.828125</v>
      </c>
      <c r="AB15" s="14">
        <f t="shared" si="37"/>
        <v>451.171875</v>
      </c>
      <c r="AC15" s="14">
        <f>Z15*$L$36/100</f>
        <v>187.5</v>
      </c>
      <c r="AD15" s="21"/>
      <c r="AE15" s="20">
        <f>$T$31*100*AB15/$DF15</f>
        <v>0.10761436378760819</v>
      </c>
      <c r="AF15" s="20">
        <f>$T$35*100*AC15/$DF15</f>
        <v>3.3542139362371381E-2</v>
      </c>
      <c r="AG15" s="28">
        <f>$T$39*100*AA15/$DF15</f>
        <v>0.23877810458588131</v>
      </c>
      <c r="AH15" s="28"/>
      <c r="AI15" s="28">
        <f t="shared" si="32"/>
        <v>0.11938905229294065</v>
      </c>
      <c r="AJ15" s="28">
        <f t="shared" si="33"/>
        <v>5.3807181893804096E-2</v>
      </c>
      <c r="AK15" s="28">
        <f t="shared" si="34"/>
        <v>1.6771069681185691E-2</v>
      </c>
      <c r="AL15" s="10">
        <v>8</v>
      </c>
      <c r="AM15" s="15"/>
      <c r="AN15" s="14"/>
      <c r="AO15" s="14">
        <f t="shared" si="47"/>
        <v>375</v>
      </c>
      <c r="AP15" s="14">
        <f t="shared" si="42"/>
        <v>375</v>
      </c>
      <c r="AQ15" s="14">
        <f>AO15*$L$32/100</f>
        <v>149.4140625</v>
      </c>
      <c r="AR15" s="14">
        <f t="shared" si="43"/>
        <v>225.5859375</v>
      </c>
      <c r="AS15" s="14">
        <f>AP15*$L$36/100</f>
        <v>93.75</v>
      </c>
      <c r="AT15" s="21"/>
      <c r="AU15" s="20">
        <f>$T$31*100*AR15/$DF15</f>
        <v>5.3807181893804096E-2</v>
      </c>
      <c r="AV15" s="20">
        <f>$T$35*100*AS15/$DF15</f>
        <v>1.6771069681185691E-2</v>
      </c>
      <c r="AW15" s="28">
        <f>$T$39*100*AQ15/$DF15</f>
        <v>0.11938905229294065</v>
      </c>
      <c r="AX15" s="28"/>
      <c r="AY15" s="28">
        <f t="shared" si="38"/>
        <v>5.9694526146470327E-2</v>
      </c>
      <c r="AZ15" s="28">
        <f t="shared" si="39"/>
        <v>2.6903590946902048E-2</v>
      </c>
      <c r="BA15" s="28">
        <f t="shared" si="40"/>
        <v>8.3855348405928454E-3</v>
      </c>
      <c r="BB15" s="10">
        <v>7</v>
      </c>
      <c r="BC15" s="15"/>
      <c r="BD15" s="14"/>
      <c r="BE15" s="14">
        <f t="shared" si="54"/>
        <v>250</v>
      </c>
      <c r="BF15" s="14">
        <f t="shared" si="48"/>
        <v>250</v>
      </c>
      <c r="BG15" s="14">
        <f>BE15*$L$32/100</f>
        <v>99.609375</v>
      </c>
      <c r="BH15" s="14">
        <f t="shared" si="49"/>
        <v>150.390625</v>
      </c>
      <c r="BI15" s="14">
        <f>BF15*$L$36/100</f>
        <v>62.5</v>
      </c>
      <c r="BJ15" s="21"/>
      <c r="BK15" s="20">
        <f>$T$31*100*BH15/$DF15</f>
        <v>3.5871454595869399E-2</v>
      </c>
      <c r="BL15" s="20">
        <f>$T$35*100*BI15/$DF15</f>
        <v>1.1180713120790461E-2</v>
      </c>
      <c r="BM15" s="28">
        <f>$T$39*100*BG15/$DF15</f>
        <v>7.9592701528627102E-2</v>
      </c>
      <c r="BN15" s="28"/>
      <c r="BO15" s="28">
        <f t="shared" si="44"/>
        <v>3.9796350764313551E-2</v>
      </c>
      <c r="BP15" s="28">
        <f t="shared" si="45"/>
        <v>1.79357272979347E-2</v>
      </c>
      <c r="BQ15" s="28">
        <f t="shared" si="46"/>
        <v>5.5903565603952305E-3</v>
      </c>
      <c r="BR15" s="11">
        <v>6</v>
      </c>
      <c r="BS15" s="16"/>
      <c r="BT15" s="17"/>
      <c r="BU15" s="17">
        <f t="shared" si="61"/>
        <v>250</v>
      </c>
      <c r="BV15" s="17">
        <f t="shared" si="55"/>
        <v>250</v>
      </c>
      <c r="BW15" s="17">
        <f>BU15*$L$32/100</f>
        <v>99.609375</v>
      </c>
      <c r="BX15" s="17">
        <f t="shared" si="56"/>
        <v>150.390625</v>
      </c>
      <c r="BY15" s="17">
        <f>BV15*$L$36/100</f>
        <v>62.5</v>
      </c>
      <c r="BZ15" s="23"/>
      <c r="CA15" s="24">
        <f>$T$31*100*BX15/$DF15</f>
        <v>3.5871454595869399E-2</v>
      </c>
      <c r="CB15" s="24">
        <f>$T$35*100*BY15/$DF15</f>
        <v>1.1180713120790461E-2</v>
      </c>
      <c r="CC15" s="30">
        <f>$T$39*100*BW15/$DF15</f>
        <v>7.9592701528627102E-2</v>
      </c>
      <c r="CD15" s="31"/>
      <c r="CE15" s="30">
        <f t="shared" si="50"/>
        <v>3.9796350764313551E-2</v>
      </c>
      <c r="CF15" s="30">
        <f t="shared" si="51"/>
        <v>1.79357272979347E-2</v>
      </c>
      <c r="CG15" s="30">
        <f t="shared" si="52"/>
        <v>5.5903565603952305E-3</v>
      </c>
      <c r="CH15" s="10">
        <v>5</v>
      </c>
      <c r="CI15" s="15"/>
      <c r="CJ15" s="14"/>
      <c r="CK15" s="14">
        <f t="shared" si="64"/>
        <v>250</v>
      </c>
      <c r="CL15" s="14">
        <f t="shared" si="62"/>
        <v>250</v>
      </c>
      <c r="CM15" s="14">
        <f>CK15*$L$31/100</f>
        <v>79.6875</v>
      </c>
      <c r="CN15" s="14">
        <f t="shared" si="63"/>
        <v>170.3125</v>
      </c>
      <c r="CO15" s="14">
        <f>CL15*$L$35/100</f>
        <v>125</v>
      </c>
      <c r="CP15" s="21"/>
      <c r="CQ15" s="20">
        <f>$T$30*100*CN15/$DF15</f>
        <v>4.0623257672205343E-2</v>
      </c>
      <c r="CR15" s="20">
        <f>$T$34*100*CO15/$DF15</f>
        <v>2.2361426241580922E-2</v>
      </c>
      <c r="CS15" s="28">
        <f>$T$38*100*CM15/$DF15</f>
        <v>6.3674161222901676E-2</v>
      </c>
      <c r="CT15" s="28"/>
      <c r="CU15" s="28">
        <f t="shared" si="57"/>
        <v>3.1837080611450838E-2</v>
      </c>
      <c r="CV15" s="28">
        <f t="shared" si="58"/>
        <v>2.0311628836102671E-2</v>
      </c>
      <c r="CW15" s="28">
        <f t="shared" si="59"/>
        <v>1.1180713120790461E-2</v>
      </c>
      <c r="CX15" s="4"/>
      <c r="CY15" s="4">
        <f t="shared" si="6"/>
        <v>3343.75</v>
      </c>
      <c r="CZ15" s="2">
        <f t="shared" si="7"/>
        <v>0.50998027722205497</v>
      </c>
      <c r="DA15" s="2">
        <f t="shared" si="8"/>
        <v>0.81980482574485913</v>
      </c>
      <c r="DB15" s="2">
        <f t="shared" si="9"/>
        <v>1.4846973772283163</v>
      </c>
      <c r="DC15" s="37">
        <f t="shared" si="10"/>
        <v>0.97471710000626133</v>
      </c>
      <c r="DD15" s="4"/>
      <c r="DE15" s="3">
        <v>80506</v>
      </c>
      <c r="DF15" s="3">
        <f t="shared" si="53"/>
        <v>83849.75</v>
      </c>
      <c r="DG15" s="4"/>
      <c r="DH15" s="3">
        <f t="shared" si="60"/>
        <v>4057.5586649883217</v>
      </c>
      <c r="DI15" s="3">
        <f t="shared" si="0"/>
        <v>50400.698891862987</v>
      </c>
      <c r="DJ15" s="3">
        <f t="shared" si="11"/>
        <v>4118.7090299313786</v>
      </c>
      <c r="DK15" s="3">
        <f t="shared" si="1"/>
        <v>49120.111031116714</v>
      </c>
      <c r="DL15" s="1">
        <f t="shared" si="2"/>
        <v>1.5070728482796447</v>
      </c>
      <c r="DM15" s="1">
        <f t="shared" si="2"/>
        <v>-2.540813696837485</v>
      </c>
      <c r="DO15" s="3">
        <f t="shared" si="12"/>
        <v>61.150364943056957</v>
      </c>
      <c r="DP15" s="3">
        <f t="shared" si="13"/>
        <v>27.384989557290289</v>
      </c>
      <c r="DQ15" s="3">
        <f t="shared" si="14"/>
        <v>16.781391566726054</v>
      </c>
      <c r="DR15" s="3">
        <f t="shared" si="15"/>
        <v>21.004603728813851</v>
      </c>
      <c r="DS15" s="4">
        <f t="shared" si="16"/>
        <v>16.983983819040656</v>
      </c>
      <c r="DT15" s="3">
        <f t="shared" si="17"/>
        <v>23.161777395202488</v>
      </c>
      <c r="DU15" s="3">
        <f t="shared" si="18"/>
        <v>37.988587547854507</v>
      </c>
      <c r="DW15" s="2">
        <f t="shared" si="19"/>
        <v>0.66489255148345716</v>
      </c>
      <c r="DX15" s="2">
        <f t="shared" si="3"/>
        <v>0.40744299839519499</v>
      </c>
      <c r="DY15" s="2">
        <f t="shared" si="20"/>
        <v>0.56235527265659724</v>
      </c>
      <c r="DZ15" s="2">
        <f t="shared" si="4"/>
        <v>0.41236182734966415</v>
      </c>
      <c r="EA15" s="2">
        <f t="shared" si="5"/>
        <v>0.41236182734966409</v>
      </c>
      <c r="EB15" s="2"/>
      <c r="EC15" s="2"/>
      <c r="ED15" s="3">
        <f t="shared" si="21"/>
        <v>4080.7204423835242</v>
      </c>
      <c r="EE15" s="3">
        <f t="shared" si="22"/>
        <v>37.988587547854422</v>
      </c>
      <c r="EF15" s="3">
        <f t="shared" si="23"/>
        <v>50688.401390996005</v>
      </c>
      <c r="EG15" s="3">
        <f t="shared" si="24"/>
        <v>11361.072911507865</v>
      </c>
      <c r="EH15" s="70">
        <f t="shared" si="25"/>
        <v>0.57083037628167244</v>
      </c>
      <c r="EI15" s="1">
        <f t="shared" si="26"/>
        <v>22.413555369149954</v>
      </c>
    </row>
    <row r="16" spans="1:139" x14ac:dyDescent="0.25">
      <c r="A16">
        <v>2026</v>
      </c>
      <c r="B16">
        <v>11</v>
      </c>
      <c r="D16" s="32">
        <v>0</v>
      </c>
      <c r="E16" s="1"/>
      <c r="F16" s="11">
        <v>11</v>
      </c>
      <c r="G16" s="16"/>
      <c r="H16" s="17"/>
      <c r="I16" s="17">
        <f t="shared" si="35"/>
        <v>750</v>
      </c>
      <c r="J16" s="17">
        <f t="shared" si="29"/>
        <v>750</v>
      </c>
      <c r="K16" s="17">
        <f t="shared" ref="K16:K25" si="65">I16*$L$33/100</f>
        <v>358.59375</v>
      </c>
      <c r="L16" s="17">
        <f t="shared" si="30"/>
        <v>391.40625</v>
      </c>
      <c r="M16" s="17">
        <f t="shared" ref="M16:M25" si="66">J16*$L$37/100</f>
        <v>93.75</v>
      </c>
      <c r="N16" s="23"/>
      <c r="O16" s="24">
        <f t="shared" ref="O16:O25" si="67">$T$32*100*L16/$DF16</f>
        <v>9.3788751040849216E-2</v>
      </c>
      <c r="P16" s="24">
        <f t="shared" ref="P16:P25" si="68">$T$36*100*M16/$DF16</f>
        <v>1.6848278630092674E-2</v>
      </c>
      <c r="Q16" s="30">
        <f t="shared" ref="Q16:Q25" si="69">$T$40*100*K16/$DF16</f>
        <v>0.28785284039513331</v>
      </c>
      <c r="R16" s="31"/>
      <c r="S16" s="30">
        <f t="shared" si="27"/>
        <v>0.14392642019756666</v>
      </c>
      <c r="T16" s="30">
        <f t="shared" si="28"/>
        <v>4.6894375520424608E-2</v>
      </c>
      <c r="U16" s="30">
        <f t="shared" si="31"/>
        <v>8.4241393150463369E-3</v>
      </c>
      <c r="V16" s="10">
        <v>10</v>
      </c>
      <c r="W16" s="15"/>
      <c r="X16" s="14"/>
      <c r="Y16" s="14">
        <f t="shared" si="41"/>
        <v>750</v>
      </c>
      <c r="Z16" s="14">
        <f t="shared" si="36"/>
        <v>750</v>
      </c>
      <c r="AA16" s="14">
        <f>Y16*$L$32/100</f>
        <v>298.828125</v>
      </c>
      <c r="AB16" s="14">
        <f t="shared" si="37"/>
        <v>451.171875</v>
      </c>
      <c r="AC16" s="14">
        <f>Z16*$L$36/100</f>
        <v>187.5</v>
      </c>
      <c r="AD16" s="21"/>
      <c r="AE16" s="20">
        <f>$T$31*100*AB16/$DF16</f>
        <v>0.10810978787642798</v>
      </c>
      <c r="AF16" s="20">
        <f>$T$35*100*AC16/$DF16</f>
        <v>3.3696557260185347E-2</v>
      </c>
      <c r="AG16" s="28">
        <f>$T$39*100*AA16/$DF16</f>
        <v>0.23987736699594442</v>
      </c>
      <c r="AH16" s="28"/>
      <c r="AI16" s="28">
        <f t="shared" si="32"/>
        <v>0.11993868349797221</v>
      </c>
      <c r="AJ16" s="28">
        <f t="shared" si="33"/>
        <v>5.4054893938213992E-2</v>
      </c>
      <c r="AK16" s="28">
        <f t="shared" si="34"/>
        <v>1.6848278630092674E-2</v>
      </c>
      <c r="AL16" s="10">
        <v>9</v>
      </c>
      <c r="AM16" s="15"/>
      <c r="AN16" s="14"/>
      <c r="AO16" s="14">
        <f t="shared" si="47"/>
        <v>375</v>
      </c>
      <c r="AP16" s="14">
        <f t="shared" si="42"/>
        <v>375</v>
      </c>
      <c r="AQ16" s="14">
        <f>AO16*$L$32/100</f>
        <v>149.4140625</v>
      </c>
      <c r="AR16" s="14">
        <f t="shared" si="43"/>
        <v>225.5859375</v>
      </c>
      <c r="AS16" s="14">
        <f>AP16*$L$36/100</f>
        <v>93.75</v>
      </c>
      <c r="AT16" s="21"/>
      <c r="AU16" s="20">
        <f>$T$31*100*AR16/$DF16</f>
        <v>5.4054893938213992E-2</v>
      </c>
      <c r="AV16" s="20">
        <f>$T$35*100*AS16/$DF16</f>
        <v>1.6848278630092674E-2</v>
      </c>
      <c r="AW16" s="28">
        <f>$T$39*100*AQ16/$DF16</f>
        <v>0.11993868349797221</v>
      </c>
      <c r="AX16" s="28"/>
      <c r="AY16" s="28">
        <f t="shared" si="38"/>
        <v>5.9969341748986105E-2</v>
      </c>
      <c r="AZ16" s="28">
        <f t="shared" si="39"/>
        <v>2.7027446969106996E-2</v>
      </c>
      <c r="BA16" s="28">
        <f t="shared" si="40"/>
        <v>8.4241393150463369E-3</v>
      </c>
      <c r="BB16" s="10">
        <v>8</v>
      </c>
      <c r="BC16" s="15"/>
      <c r="BD16" s="14"/>
      <c r="BE16" s="14">
        <f t="shared" si="54"/>
        <v>250</v>
      </c>
      <c r="BF16" s="14">
        <f t="shared" si="48"/>
        <v>250</v>
      </c>
      <c r="BG16" s="14">
        <f>BE16*$L$32/100</f>
        <v>99.609375</v>
      </c>
      <c r="BH16" s="14">
        <f t="shared" si="49"/>
        <v>150.390625</v>
      </c>
      <c r="BI16" s="14">
        <f>BF16*$L$36/100</f>
        <v>62.5</v>
      </c>
      <c r="BJ16" s="21"/>
      <c r="BK16" s="20">
        <f>$T$31*100*BH16/$DF16</f>
        <v>3.6036595958809328E-2</v>
      </c>
      <c r="BL16" s="20">
        <f>$T$35*100*BI16/$DF16</f>
        <v>1.1232185753395116E-2</v>
      </c>
      <c r="BM16" s="28">
        <f>$T$39*100*BG16/$DF16</f>
        <v>7.9959122331981478E-2</v>
      </c>
      <c r="BN16" s="28"/>
      <c r="BO16" s="28">
        <f t="shared" si="44"/>
        <v>3.9979561165990739E-2</v>
      </c>
      <c r="BP16" s="28">
        <f t="shared" si="45"/>
        <v>1.8018297979404664E-2</v>
      </c>
      <c r="BQ16" s="28">
        <f t="shared" si="46"/>
        <v>5.6160928766975579E-3</v>
      </c>
      <c r="BR16" s="10">
        <v>7</v>
      </c>
      <c r="BS16" s="15"/>
      <c r="BT16" s="14"/>
      <c r="BU16" s="14">
        <f t="shared" si="61"/>
        <v>250</v>
      </c>
      <c r="BV16" s="14">
        <f t="shared" si="55"/>
        <v>250</v>
      </c>
      <c r="BW16" s="14">
        <f>BU16*$L$32/100</f>
        <v>99.609375</v>
      </c>
      <c r="BX16" s="14">
        <f t="shared" si="56"/>
        <v>150.390625</v>
      </c>
      <c r="BY16" s="14">
        <f>BV16*$L$36/100</f>
        <v>62.5</v>
      </c>
      <c r="BZ16" s="21"/>
      <c r="CA16" s="20">
        <f>$T$31*100*BX16/$DF16</f>
        <v>3.6036595958809328E-2</v>
      </c>
      <c r="CB16" s="20">
        <f>$T$35*100*BY16/$DF16</f>
        <v>1.1232185753395116E-2</v>
      </c>
      <c r="CC16" s="28">
        <f>$T$39*100*BW16/$DF16</f>
        <v>7.9959122331981478E-2</v>
      </c>
      <c r="CD16" s="28"/>
      <c r="CE16" s="28">
        <f t="shared" si="50"/>
        <v>3.9979561165990739E-2</v>
      </c>
      <c r="CF16" s="28">
        <f t="shared" si="51"/>
        <v>1.8018297979404664E-2</v>
      </c>
      <c r="CG16" s="28">
        <f t="shared" si="52"/>
        <v>5.6160928766975579E-3</v>
      </c>
      <c r="CH16" s="11">
        <v>6</v>
      </c>
      <c r="CI16" s="16"/>
      <c r="CJ16" s="17"/>
      <c r="CK16" s="17">
        <f t="shared" si="64"/>
        <v>250</v>
      </c>
      <c r="CL16" s="17">
        <f t="shared" si="62"/>
        <v>250</v>
      </c>
      <c r="CM16" s="17">
        <f>CK16*$L$32/100</f>
        <v>99.609375</v>
      </c>
      <c r="CN16" s="17">
        <f t="shared" si="63"/>
        <v>150.390625</v>
      </c>
      <c r="CO16" s="17">
        <f>CL16*$L$36/100</f>
        <v>62.5</v>
      </c>
      <c r="CP16" s="23"/>
      <c r="CQ16" s="24">
        <f>$T$31*100*CN16/$DF16</f>
        <v>3.6036595958809328E-2</v>
      </c>
      <c r="CR16" s="24">
        <f>$T$35*100*CO16/$DF16</f>
        <v>1.1232185753395116E-2</v>
      </c>
      <c r="CS16" s="30">
        <f>$T$39*100*CM16/$DF16</f>
        <v>7.9959122331981478E-2</v>
      </c>
      <c r="CT16" s="31"/>
      <c r="CU16" s="30">
        <f t="shared" si="57"/>
        <v>3.9979561165990739E-2</v>
      </c>
      <c r="CV16" s="30">
        <f t="shared" si="58"/>
        <v>1.8018297979404664E-2</v>
      </c>
      <c r="CW16" s="30">
        <f t="shared" si="59"/>
        <v>5.6160928766975579E-3</v>
      </c>
      <c r="CX16" s="4"/>
      <c r="CY16" s="4">
        <f t="shared" si="6"/>
        <v>3187.5</v>
      </c>
      <c r="CZ16" s="2">
        <f t="shared" si="7"/>
        <v>0.46515289251247521</v>
      </c>
      <c r="DA16" s="2">
        <f t="shared" si="8"/>
        <v>0.88754625788499419</v>
      </c>
      <c r="DB16" s="2">
        <f t="shared" si="9"/>
        <v>1.5638958330837291</v>
      </c>
      <c r="DC16" s="37">
        <f t="shared" si="10"/>
        <v>1.0987429405712539</v>
      </c>
      <c r="DD16" s="4"/>
      <c r="DE16" s="3">
        <v>80278</v>
      </c>
      <c r="DF16" s="3">
        <f t="shared" si="53"/>
        <v>83465.5</v>
      </c>
      <c r="DG16" s="4"/>
      <c r="DH16" s="3">
        <f t="shared" si="60"/>
        <v>4179.2854249379716</v>
      </c>
      <c r="DI16" s="3">
        <f t="shared" si="0"/>
        <v>52060.158760033526</v>
      </c>
      <c r="DJ16" s="3">
        <f t="shared" si="11"/>
        <v>4245.6834921577502</v>
      </c>
      <c r="DK16" s="3">
        <f t="shared" si="1"/>
        <v>50867.526009641711</v>
      </c>
      <c r="DL16" s="1">
        <f t="shared" si="2"/>
        <v>1.5887421046568928</v>
      </c>
      <c r="DM16" s="1">
        <f t="shared" si="2"/>
        <v>-2.2908742093721735</v>
      </c>
      <c r="DO16" s="3">
        <f t="shared" si="12"/>
        <v>66.398067219778568</v>
      </c>
      <c r="DP16" s="3">
        <f t="shared" si="13"/>
        <v>28.715662263491762</v>
      </c>
      <c r="DQ16" s="3">
        <f t="shared" si="14"/>
        <v>18.728155263274665</v>
      </c>
      <c r="DR16" s="3">
        <f t="shared" si="15"/>
        <v>19.748919570696444</v>
      </c>
      <c r="DS16" s="4">
        <f t="shared" si="16"/>
        <v>18.954249693012386</v>
      </c>
      <c r="DT16" s="3">
        <f t="shared" si="17"/>
        <v>27.69489795606998</v>
      </c>
      <c r="DU16" s="3">
        <f t="shared" si="18"/>
        <v>38.70316926370883</v>
      </c>
      <c r="DW16" s="2">
        <f t="shared" si="19"/>
        <v>0.67634957519873495</v>
      </c>
      <c r="DX16" s="2">
        <f t="shared" si="3"/>
        <v>0.44111049016884213</v>
      </c>
      <c r="DY16" s="2">
        <f t="shared" si="20"/>
        <v>0.65230717285510176</v>
      </c>
      <c r="DZ16" s="2">
        <f t="shared" si="4"/>
        <v>0.44643576771615207</v>
      </c>
      <c r="EA16" s="2">
        <f t="shared" si="5"/>
        <v>0.44643576771615212</v>
      </c>
      <c r="EB16" s="2"/>
      <c r="EC16" s="2"/>
      <c r="ED16" s="3">
        <f t="shared" si="21"/>
        <v>4206.9803228940418</v>
      </c>
      <c r="EE16" s="3">
        <f t="shared" si="22"/>
        <v>38.703169263708332</v>
      </c>
      <c r="EF16" s="3">
        <f t="shared" si="23"/>
        <v>52405.14615329283</v>
      </c>
      <c r="EG16" s="3">
        <f t="shared" si="24"/>
        <v>12142.170749398692</v>
      </c>
      <c r="EH16" s="70">
        <f t="shared" si="25"/>
        <v>0.66267065156195848</v>
      </c>
      <c r="EI16" s="1">
        <f t="shared" si="26"/>
        <v>23.169806098586275</v>
      </c>
    </row>
    <row r="17" spans="1:139" x14ac:dyDescent="0.25">
      <c r="A17">
        <v>2027</v>
      </c>
      <c r="B17">
        <v>12</v>
      </c>
      <c r="D17" s="32">
        <v>0</v>
      </c>
      <c r="E17" s="1"/>
      <c r="F17" s="10">
        <v>12</v>
      </c>
      <c r="G17" s="15"/>
      <c r="H17" s="14"/>
      <c r="I17" s="14">
        <f t="shared" si="35"/>
        <v>750</v>
      </c>
      <c r="J17" s="14">
        <f t="shared" si="29"/>
        <v>750</v>
      </c>
      <c r="K17" s="14">
        <f t="shared" si="65"/>
        <v>358.59375</v>
      </c>
      <c r="L17" s="14">
        <f t="shared" si="30"/>
        <v>391.40625</v>
      </c>
      <c r="M17" s="14">
        <f t="shared" si="66"/>
        <v>93.75</v>
      </c>
      <c r="N17" s="21"/>
      <c r="O17" s="20">
        <f t="shared" si="67"/>
        <v>9.4167551327894047E-2</v>
      </c>
      <c r="P17" s="20">
        <f t="shared" si="68"/>
        <v>1.6916326585849229E-2</v>
      </c>
      <c r="Q17" s="28">
        <f t="shared" si="69"/>
        <v>0.2890154397192341</v>
      </c>
      <c r="R17" s="28"/>
      <c r="S17" s="28">
        <f t="shared" si="27"/>
        <v>0.14450771985961705</v>
      </c>
      <c r="T17" s="28">
        <f t="shared" si="28"/>
        <v>4.7083775663947024E-2</v>
      </c>
      <c r="U17" s="28">
        <f t="shared" si="31"/>
        <v>8.4581632929246146E-3</v>
      </c>
      <c r="V17" s="11">
        <v>11</v>
      </c>
      <c r="W17" s="16"/>
      <c r="X17" s="17"/>
      <c r="Y17" s="17">
        <f t="shared" si="41"/>
        <v>750</v>
      </c>
      <c r="Z17" s="17">
        <f t="shared" si="36"/>
        <v>750</v>
      </c>
      <c r="AA17" s="17">
        <f t="shared" ref="AA17:AA25" si="70">Y17*$L$33/100</f>
        <v>358.59375</v>
      </c>
      <c r="AB17" s="17">
        <f t="shared" si="37"/>
        <v>391.40625</v>
      </c>
      <c r="AC17" s="17">
        <f t="shared" ref="AC17:AC25" si="71">Z17*$L$37/100</f>
        <v>93.75</v>
      </c>
      <c r="AD17" s="23"/>
      <c r="AE17" s="24">
        <f t="shared" ref="AE17:AE25" si="72">$T$32*100*AB17/$DF17</f>
        <v>9.4167551327894047E-2</v>
      </c>
      <c r="AF17" s="24">
        <f t="shared" ref="AF17:AF25" si="73">$T$36*100*AC17/$DF17</f>
        <v>1.6916326585849229E-2</v>
      </c>
      <c r="AG17" s="30">
        <f t="shared" ref="AG17:AG25" si="74">$T$40*100*AA17/$DF17</f>
        <v>0.2890154397192341</v>
      </c>
      <c r="AH17" s="31"/>
      <c r="AI17" s="30">
        <f t="shared" si="32"/>
        <v>0.14450771985961705</v>
      </c>
      <c r="AJ17" s="30">
        <f t="shared" si="33"/>
        <v>4.7083775663947024E-2</v>
      </c>
      <c r="AK17" s="30">
        <f t="shared" si="34"/>
        <v>8.4581632929246146E-3</v>
      </c>
      <c r="AL17" s="10">
        <v>10</v>
      </c>
      <c r="AM17" s="15"/>
      <c r="AN17" s="14"/>
      <c r="AO17" s="14">
        <f t="shared" si="47"/>
        <v>375</v>
      </c>
      <c r="AP17" s="14">
        <f t="shared" si="42"/>
        <v>375</v>
      </c>
      <c r="AQ17" s="14">
        <f>AO17*$L$32/100</f>
        <v>149.4140625</v>
      </c>
      <c r="AR17" s="14">
        <f t="shared" si="43"/>
        <v>225.5859375</v>
      </c>
      <c r="AS17" s="14">
        <f>AP17*$L$36/100</f>
        <v>93.75</v>
      </c>
      <c r="AT17" s="21"/>
      <c r="AU17" s="20">
        <f>$T$31*100*AR17/$DF17</f>
        <v>5.4273214462932942E-2</v>
      </c>
      <c r="AV17" s="20">
        <f>$T$35*100*AS17/$DF17</f>
        <v>1.6916326585849229E-2</v>
      </c>
      <c r="AW17" s="28">
        <f>$T$39*100*AQ17/$DF17</f>
        <v>0.12042309988301421</v>
      </c>
      <c r="AX17" s="28"/>
      <c r="AY17" s="28">
        <f t="shared" si="38"/>
        <v>6.0211549941507105E-2</v>
      </c>
      <c r="AZ17" s="28">
        <f t="shared" si="39"/>
        <v>2.7136607231466471E-2</v>
      </c>
      <c r="BA17" s="28">
        <f t="shared" si="40"/>
        <v>8.4581632929246146E-3</v>
      </c>
      <c r="BB17" s="10">
        <v>9</v>
      </c>
      <c r="BC17" s="15"/>
      <c r="BD17" s="14"/>
      <c r="BE17" s="14">
        <f t="shared" si="54"/>
        <v>250</v>
      </c>
      <c r="BF17" s="14">
        <f t="shared" si="48"/>
        <v>250</v>
      </c>
      <c r="BG17" s="14">
        <f>BE17*$L$32/100</f>
        <v>99.609375</v>
      </c>
      <c r="BH17" s="14">
        <f t="shared" si="49"/>
        <v>150.390625</v>
      </c>
      <c r="BI17" s="14">
        <f>BF17*$L$36/100</f>
        <v>62.5</v>
      </c>
      <c r="BJ17" s="21"/>
      <c r="BK17" s="20">
        <f>$T$31*100*BH17/$DF17</f>
        <v>3.6182142975288628E-2</v>
      </c>
      <c r="BL17" s="20">
        <f>$T$35*100*BI17/$DF17</f>
        <v>1.1277551057232819E-2</v>
      </c>
      <c r="BM17" s="28">
        <f>$T$39*100*BG17/$DF17</f>
        <v>8.0282066588676135E-2</v>
      </c>
      <c r="BN17" s="28"/>
      <c r="BO17" s="28">
        <f t="shared" si="44"/>
        <v>4.0141033294338067E-2</v>
      </c>
      <c r="BP17" s="28">
        <f t="shared" si="45"/>
        <v>1.8091071487644314E-2</v>
      </c>
      <c r="BQ17" s="28">
        <f t="shared" si="46"/>
        <v>5.6387755286164097E-3</v>
      </c>
      <c r="BR17" s="10">
        <v>8</v>
      </c>
      <c r="BS17" s="15"/>
      <c r="BT17" s="14"/>
      <c r="BU17" s="14">
        <f t="shared" si="61"/>
        <v>250</v>
      </c>
      <c r="BV17" s="14">
        <f t="shared" si="55"/>
        <v>250</v>
      </c>
      <c r="BW17" s="14">
        <f>BU17*$L$32/100</f>
        <v>99.609375</v>
      </c>
      <c r="BX17" s="14">
        <f t="shared" si="56"/>
        <v>150.390625</v>
      </c>
      <c r="BY17" s="14">
        <f>BV17*$L$36/100</f>
        <v>62.5</v>
      </c>
      <c r="BZ17" s="21"/>
      <c r="CA17" s="20">
        <f>$T$31*100*BX17/$DF17</f>
        <v>3.6182142975288628E-2</v>
      </c>
      <c r="CB17" s="20">
        <f>$T$35*100*BY17/$DF17</f>
        <v>1.1277551057232819E-2</v>
      </c>
      <c r="CC17" s="28">
        <f>$T$39*100*BW17/$DF17</f>
        <v>8.0282066588676135E-2</v>
      </c>
      <c r="CD17" s="28"/>
      <c r="CE17" s="28">
        <f t="shared" si="50"/>
        <v>4.0141033294338067E-2</v>
      </c>
      <c r="CF17" s="28">
        <f t="shared" si="51"/>
        <v>1.8091071487644314E-2</v>
      </c>
      <c r="CG17" s="28">
        <f t="shared" si="52"/>
        <v>5.6387755286164097E-3</v>
      </c>
      <c r="CH17" s="10">
        <v>7</v>
      </c>
      <c r="CI17" s="15"/>
      <c r="CJ17" s="14"/>
      <c r="CK17" s="14">
        <f t="shared" si="64"/>
        <v>250</v>
      </c>
      <c r="CL17" s="14">
        <f t="shared" si="62"/>
        <v>250</v>
      </c>
      <c r="CM17" s="14">
        <f>CK17*$L$32/100</f>
        <v>99.609375</v>
      </c>
      <c r="CN17" s="14">
        <f t="shared" si="63"/>
        <v>150.390625</v>
      </c>
      <c r="CO17" s="14">
        <f>CL17*$L$36/100</f>
        <v>62.5</v>
      </c>
      <c r="CP17" s="21"/>
      <c r="CQ17" s="20">
        <f>$T$31*100*CN17/$DF17</f>
        <v>3.6182142975288628E-2</v>
      </c>
      <c r="CR17" s="20">
        <f>$T$35*100*CO17/$DF17</f>
        <v>1.1277551057232819E-2</v>
      </c>
      <c r="CS17" s="28">
        <f>$T$39*100*CM17/$DF17</f>
        <v>8.0282066588676135E-2</v>
      </c>
      <c r="CT17" s="28"/>
      <c r="CU17" s="28">
        <f t="shared" si="57"/>
        <v>4.0141033294338067E-2</v>
      </c>
      <c r="CV17" s="28">
        <f t="shared" si="58"/>
        <v>1.8091071487644314E-2</v>
      </c>
      <c r="CW17" s="28">
        <f t="shared" si="59"/>
        <v>5.6387755286164097E-3</v>
      </c>
      <c r="CX17" s="5"/>
      <c r="CY17" s="4">
        <f t="shared" si="6"/>
        <v>3093.75</v>
      </c>
      <c r="CZ17" s="2">
        <f t="shared" si="7"/>
        <v>0.43573637897383299</v>
      </c>
      <c r="DA17" s="2">
        <f t="shared" si="8"/>
        <v>0.93930017908751073</v>
      </c>
      <c r="DB17" s="2">
        <f t="shared" si="9"/>
        <v>1.626818458118183</v>
      </c>
      <c r="DC17" s="37">
        <f t="shared" si="10"/>
        <v>1.1910820791443499</v>
      </c>
      <c r="DD17" s="4"/>
      <c r="DE17" s="3">
        <v>80036</v>
      </c>
      <c r="DF17" s="3">
        <f t="shared" si="53"/>
        <v>83129.75</v>
      </c>
      <c r="DG17" s="4"/>
      <c r="DH17" s="3">
        <f t="shared" si="60"/>
        <v>4304.6639876861109</v>
      </c>
      <c r="DI17" s="3">
        <f t="shared" si="0"/>
        <v>53784.097002425289</v>
      </c>
      <c r="DJ17" s="3">
        <f t="shared" si="11"/>
        <v>4375.8511417600384</v>
      </c>
      <c r="DK17" s="3">
        <f t="shared" si="1"/>
        <v>52638.810314719318</v>
      </c>
      <c r="DL17" s="1">
        <f t="shared" si="2"/>
        <v>1.6537215048042064</v>
      </c>
      <c r="DM17" s="1">
        <f t="shared" si="2"/>
        <v>-2.1294151088086966</v>
      </c>
      <c r="DO17" s="3">
        <f t="shared" si="12"/>
        <v>71.187154073927559</v>
      </c>
      <c r="DP17" s="3">
        <f t="shared" si="13"/>
        <v>30.084776462772641</v>
      </c>
      <c r="DQ17" s="3">
        <f t="shared" si="14"/>
        <v>20.427881672743993</v>
      </c>
      <c r="DR17" s="3">
        <f t="shared" si="15"/>
        <v>19.067175314390315</v>
      </c>
      <c r="DS17" s="4">
        <f t="shared" si="16"/>
        <v>20.674495938410928</v>
      </c>
      <c r="DT17" s="3">
        <f t="shared" si="17"/>
        <v>31.445482821126316</v>
      </c>
      <c r="DU17" s="3">
        <f t="shared" si="18"/>
        <v>39.74167125280124</v>
      </c>
      <c r="DW17" s="2">
        <f t="shared" si="19"/>
        <v>0.68751827903067231</v>
      </c>
      <c r="DX17" s="2">
        <f t="shared" si="3"/>
        <v>0.46683218900649281</v>
      </c>
      <c r="DY17" s="2">
        <f t="shared" si="20"/>
        <v>0.71861408906333202</v>
      </c>
      <c r="DZ17" s="2">
        <f t="shared" si="4"/>
        <v>0.47246799008101792</v>
      </c>
      <c r="EA17" s="2">
        <f t="shared" si="5"/>
        <v>0.47246799008101792</v>
      </c>
      <c r="EB17" s="2"/>
      <c r="EC17" s="2"/>
      <c r="ED17" s="3">
        <f t="shared" si="21"/>
        <v>4336.1094705072373</v>
      </c>
      <c r="EE17" s="3">
        <f t="shared" si="22"/>
        <v>39.741671252801098</v>
      </c>
      <c r="EF17" s="3">
        <f t="shared" si="23"/>
        <v>54176.988736409083</v>
      </c>
      <c r="EG17" s="3">
        <f t="shared" si="24"/>
        <v>12845.792728178132</v>
      </c>
      <c r="EH17" s="70">
        <f t="shared" si="25"/>
        <v>0.73049796479074391</v>
      </c>
      <c r="EI17" s="1">
        <f t="shared" si="26"/>
        <v>23.710791293103473</v>
      </c>
    </row>
    <row r="18" spans="1:139" x14ac:dyDescent="0.25">
      <c r="A18">
        <v>2028</v>
      </c>
      <c r="B18">
        <v>13</v>
      </c>
      <c r="D18" s="32">
        <v>0</v>
      </c>
      <c r="E18" s="1"/>
      <c r="F18" s="10">
        <v>13</v>
      </c>
      <c r="G18" s="15"/>
      <c r="H18" s="14"/>
      <c r="I18" s="14">
        <f t="shared" si="35"/>
        <v>750</v>
      </c>
      <c r="J18" s="14">
        <f t="shared" si="29"/>
        <v>750</v>
      </c>
      <c r="K18" s="14">
        <f t="shared" si="65"/>
        <v>358.59375</v>
      </c>
      <c r="L18" s="14">
        <f t="shared" si="30"/>
        <v>391.40625</v>
      </c>
      <c r="M18" s="14">
        <f t="shared" si="66"/>
        <v>93.75</v>
      </c>
      <c r="N18" s="21"/>
      <c r="O18" s="20">
        <f t="shared" si="67"/>
        <v>9.4513037139661971E-2</v>
      </c>
      <c r="P18" s="20">
        <f t="shared" si="68"/>
        <v>1.6978389905328496E-2</v>
      </c>
      <c r="Q18" s="28">
        <f t="shared" si="69"/>
        <v>0.29007579153253737</v>
      </c>
      <c r="R18" s="28"/>
      <c r="S18" s="28">
        <f t="shared" si="27"/>
        <v>0.14503789576626869</v>
      </c>
      <c r="T18" s="28">
        <f t="shared" si="28"/>
        <v>4.7256518569830985E-2</v>
      </c>
      <c r="U18" s="28">
        <f t="shared" si="31"/>
        <v>8.4891949526642481E-3</v>
      </c>
      <c r="V18" s="10">
        <v>12</v>
      </c>
      <c r="W18" s="15"/>
      <c r="X18" s="14"/>
      <c r="Y18" s="14">
        <f t="shared" si="41"/>
        <v>750</v>
      </c>
      <c r="Z18" s="14">
        <f t="shared" si="36"/>
        <v>750</v>
      </c>
      <c r="AA18" s="14">
        <f t="shared" si="70"/>
        <v>358.59375</v>
      </c>
      <c r="AB18" s="14">
        <f t="shared" si="37"/>
        <v>391.40625</v>
      </c>
      <c r="AC18" s="14">
        <f t="shared" si="71"/>
        <v>93.75</v>
      </c>
      <c r="AD18" s="21"/>
      <c r="AE18" s="20">
        <f t="shared" si="72"/>
        <v>9.4513037139661971E-2</v>
      </c>
      <c r="AF18" s="20">
        <f t="shared" si="73"/>
        <v>1.6978389905328496E-2</v>
      </c>
      <c r="AG18" s="28">
        <f t="shared" si="74"/>
        <v>0.29007579153253737</v>
      </c>
      <c r="AH18" s="28"/>
      <c r="AI18" s="28">
        <f t="shared" si="32"/>
        <v>0.14503789576626869</v>
      </c>
      <c r="AJ18" s="28">
        <f t="shared" si="33"/>
        <v>4.7256518569830985E-2</v>
      </c>
      <c r="AK18" s="28">
        <f t="shared" si="34"/>
        <v>8.4891949526642481E-3</v>
      </c>
      <c r="AL18" s="11">
        <v>11</v>
      </c>
      <c r="AM18" s="16"/>
      <c r="AN18" s="17"/>
      <c r="AO18" s="17">
        <f t="shared" si="47"/>
        <v>375</v>
      </c>
      <c r="AP18" s="17">
        <f t="shared" si="42"/>
        <v>375</v>
      </c>
      <c r="AQ18" s="17">
        <f t="shared" ref="AQ18:AQ25" si="75">AO18*$L$33/100</f>
        <v>179.296875</v>
      </c>
      <c r="AR18" s="17">
        <f t="shared" si="43"/>
        <v>195.703125</v>
      </c>
      <c r="AS18" s="17">
        <f t="shared" ref="AS18:AS25" si="76">AP18*$L$37/100</f>
        <v>46.875</v>
      </c>
      <c r="AT18" s="23"/>
      <c r="AU18" s="24">
        <f t="shared" ref="AU18:AU25" si="77">$T$32*100*AR18/$DF18</f>
        <v>4.7256518569830985E-2</v>
      </c>
      <c r="AV18" s="24">
        <f t="shared" ref="AV18:AV25" si="78">$T$36*100*AS18/$DF18</f>
        <v>8.4891949526642481E-3</v>
      </c>
      <c r="AW18" s="30">
        <f t="shared" ref="AW18:AW25" si="79">$T$40*100*AQ18/$DF18</f>
        <v>0.14503789576626869</v>
      </c>
      <c r="AX18" s="31"/>
      <c r="AY18" s="30">
        <f t="shared" si="38"/>
        <v>7.2518947883134344E-2</v>
      </c>
      <c r="AZ18" s="30">
        <f t="shared" si="39"/>
        <v>2.3628259284915493E-2</v>
      </c>
      <c r="BA18" s="30">
        <f t="shared" si="40"/>
        <v>4.244597476332124E-3</v>
      </c>
      <c r="BB18" s="10">
        <v>10</v>
      </c>
      <c r="BC18" s="15"/>
      <c r="BD18" s="14"/>
      <c r="BE18" s="14">
        <f t="shared" si="54"/>
        <v>250</v>
      </c>
      <c r="BF18" s="14">
        <f t="shared" si="48"/>
        <v>250</v>
      </c>
      <c r="BG18" s="14">
        <f>BE18*$L$32/100</f>
        <v>99.609375</v>
      </c>
      <c r="BH18" s="14">
        <f t="shared" si="49"/>
        <v>150.390625</v>
      </c>
      <c r="BI18" s="14">
        <f>BF18*$L$36/100</f>
        <v>62.5</v>
      </c>
      <c r="BJ18" s="21"/>
      <c r="BK18" s="20">
        <f>$T$31*100*BH18/$DF18</f>
        <v>3.6314889519730401E-2</v>
      </c>
      <c r="BL18" s="20">
        <f>$T$35*100*BI18/$DF18</f>
        <v>1.1318926603552331E-2</v>
      </c>
      <c r="BM18" s="28">
        <f>$T$39*100*BG18/$DF18</f>
        <v>8.057660875903816E-2</v>
      </c>
      <c r="BN18" s="28"/>
      <c r="BO18" s="28">
        <f t="shared" si="44"/>
        <v>4.028830437951908E-2</v>
      </c>
      <c r="BP18" s="28">
        <f t="shared" si="45"/>
        <v>1.81574447598652E-2</v>
      </c>
      <c r="BQ18" s="28">
        <f t="shared" si="46"/>
        <v>5.6594633017761657E-3</v>
      </c>
      <c r="BR18" s="10">
        <v>9</v>
      </c>
      <c r="BS18" s="15"/>
      <c r="BT18" s="14"/>
      <c r="BU18" s="14">
        <f t="shared" si="61"/>
        <v>250</v>
      </c>
      <c r="BV18" s="14">
        <f t="shared" si="55"/>
        <v>250</v>
      </c>
      <c r="BW18" s="14">
        <f>BU18*$L$32/100</f>
        <v>99.609375</v>
      </c>
      <c r="BX18" s="14">
        <f t="shared" si="56"/>
        <v>150.390625</v>
      </c>
      <c r="BY18" s="14">
        <f>BV18*$L$36/100</f>
        <v>62.5</v>
      </c>
      <c r="BZ18" s="21"/>
      <c r="CA18" s="20">
        <f>$T$31*100*BX18/$DF18</f>
        <v>3.6314889519730401E-2</v>
      </c>
      <c r="CB18" s="20">
        <f>$T$35*100*BY18/$DF18</f>
        <v>1.1318926603552331E-2</v>
      </c>
      <c r="CC18" s="28">
        <f>$T$39*100*BW18/$DF18</f>
        <v>8.057660875903816E-2</v>
      </c>
      <c r="CD18" s="28"/>
      <c r="CE18" s="28">
        <f t="shared" si="50"/>
        <v>4.028830437951908E-2</v>
      </c>
      <c r="CF18" s="28">
        <f t="shared" si="51"/>
        <v>1.81574447598652E-2</v>
      </c>
      <c r="CG18" s="28">
        <f t="shared" si="52"/>
        <v>5.6594633017761657E-3</v>
      </c>
      <c r="CH18" s="10">
        <v>8</v>
      </c>
      <c r="CI18" s="15"/>
      <c r="CJ18" s="14"/>
      <c r="CK18" s="14">
        <f t="shared" si="64"/>
        <v>250</v>
      </c>
      <c r="CL18" s="14">
        <f t="shared" si="62"/>
        <v>250</v>
      </c>
      <c r="CM18" s="14">
        <f>CK18*$L$32/100</f>
        <v>99.609375</v>
      </c>
      <c r="CN18" s="14">
        <f t="shared" si="63"/>
        <v>150.390625</v>
      </c>
      <c r="CO18" s="14">
        <f>CL18*$L$36/100</f>
        <v>62.5</v>
      </c>
      <c r="CP18" s="21"/>
      <c r="CQ18" s="20">
        <f>$T$31*100*CN18/$DF18</f>
        <v>3.6314889519730401E-2</v>
      </c>
      <c r="CR18" s="20">
        <f>$T$35*100*CO18/$DF18</f>
        <v>1.1318926603552331E-2</v>
      </c>
      <c r="CS18" s="28">
        <f>$T$39*100*CM18/$DF18</f>
        <v>8.057660875903816E-2</v>
      </c>
      <c r="CT18" s="28"/>
      <c r="CU18" s="28">
        <f t="shared" si="57"/>
        <v>4.028830437951908E-2</v>
      </c>
      <c r="CV18" s="28">
        <f t="shared" si="58"/>
        <v>1.81574447598652E-2</v>
      </c>
      <c r="CW18" s="28">
        <f t="shared" si="59"/>
        <v>5.6594633017761657E-3</v>
      </c>
      <c r="CX18" s="4"/>
      <c r="CY18" s="4">
        <f t="shared" si="6"/>
        <v>3046.875</v>
      </c>
      <c r="CZ18" s="2">
        <f t="shared" si="7"/>
        <v>0.4216300159823243</v>
      </c>
      <c r="DA18" s="2">
        <f t="shared" si="8"/>
        <v>0.96691930510845792</v>
      </c>
      <c r="DB18" s="2">
        <f t="shared" si="9"/>
        <v>1.661193965653849</v>
      </c>
      <c r="DC18" s="37">
        <f t="shared" si="10"/>
        <v>1.2395639496715247</v>
      </c>
      <c r="DD18" s="4"/>
      <c r="DE18" s="3">
        <v>79779</v>
      </c>
      <c r="DF18" s="3">
        <f t="shared" si="53"/>
        <v>82825.875</v>
      </c>
      <c r="DG18" s="4"/>
      <c r="DH18" s="3">
        <f t="shared" si="60"/>
        <v>4433.8039073166947</v>
      </c>
      <c r="DI18" s="3">
        <f t="shared" si="0"/>
        <v>55576.077756260347</v>
      </c>
      <c r="DJ18" s="3">
        <f t="shared" si="11"/>
        <v>4508.702196128077</v>
      </c>
      <c r="DK18" s="3">
        <f t="shared" si="1"/>
        <v>54435.913850932178</v>
      </c>
      <c r="DL18" s="1">
        <f t="shared" si="2"/>
        <v>1.6892557807481001</v>
      </c>
      <c r="DM18" s="1">
        <f t="shared" si="2"/>
        <v>-2.051537192546371</v>
      </c>
      <c r="DO18" s="3">
        <f t="shared" si="12"/>
        <v>74.898288811382372</v>
      </c>
      <c r="DP18" s="3">
        <f t="shared" si="13"/>
        <v>31.302776867170802</v>
      </c>
      <c r="DQ18" s="3">
        <f t="shared" si="14"/>
        <v>21.666969436273057</v>
      </c>
      <c r="DR18" s="3">
        <f t="shared" si="15"/>
        <v>19.01004179013022</v>
      </c>
      <c r="DS18" s="4">
        <f t="shared" si="16"/>
        <v>21.928542507938328</v>
      </c>
      <c r="DT18" s="3">
        <f t="shared" si="17"/>
        <v>33.959704513313639</v>
      </c>
      <c r="DU18" s="3">
        <f t="shared" si="18"/>
        <v>40.938584298068548</v>
      </c>
      <c r="DW18" s="2">
        <f t="shared" si="19"/>
        <v>0.69427466054539111</v>
      </c>
      <c r="DX18" s="2">
        <f t="shared" si="3"/>
        <v>0.48055889463890356</v>
      </c>
      <c r="DY18" s="2">
        <f t="shared" si="20"/>
        <v>0.75320353920197025</v>
      </c>
      <c r="DZ18" s="2">
        <f t="shared" si="4"/>
        <v>0.48636041046955436</v>
      </c>
      <c r="EA18" s="2">
        <f t="shared" si="5"/>
        <v>0.48636041046955447</v>
      </c>
      <c r="EB18" s="2"/>
      <c r="EC18" s="2"/>
      <c r="ED18" s="3">
        <f t="shared" si="21"/>
        <v>4467.7636118300079</v>
      </c>
      <c r="EE18" s="3">
        <f t="shared" si="22"/>
        <v>40.938584298069145</v>
      </c>
      <c r="EF18" s="3">
        <f t="shared" si="23"/>
        <v>56001.749982200927</v>
      </c>
      <c r="EG18" s="3">
        <f t="shared" si="24"/>
        <v>13436.253308084231</v>
      </c>
      <c r="EH18" s="70">
        <f t="shared" si="25"/>
        <v>0.76592707352873823</v>
      </c>
      <c r="EI18" s="1">
        <f t="shared" si="26"/>
        <v>23.992559718856437</v>
      </c>
    </row>
    <row r="19" spans="1:139" x14ac:dyDescent="0.25">
      <c r="A19">
        <v>2029</v>
      </c>
      <c r="B19">
        <v>14</v>
      </c>
      <c r="D19" s="32">
        <v>0</v>
      </c>
      <c r="E19" s="1"/>
      <c r="F19" s="10">
        <v>14</v>
      </c>
      <c r="G19" s="15"/>
      <c r="H19" s="14"/>
      <c r="I19" s="14">
        <f t="shared" si="35"/>
        <v>750</v>
      </c>
      <c r="J19" s="14">
        <f t="shared" si="29"/>
        <v>750</v>
      </c>
      <c r="K19" s="14">
        <f t="shared" si="65"/>
        <v>358.59375</v>
      </c>
      <c r="L19" s="14">
        <f t="shared" si="30"/>
        <v>391.40625</v>
      </c>
      <c r="M19" s="14">
        <f t="shared" si="66"/>
        <v>93.75</v>
      </c>
      <c r="N19" s="21"/>
      <c r="O19" s="20">
        <f t="shared" si="67"/>
        <v>9.4856900508175496E-2</v>
      </c>
      <c r="P19" s="20">
        <f t="shared" si="68"/>
        <v>1.7040161767935717E-2</v>
      </c>
      <c r="Q19" s="28">
        <f t="shared" si="69"/>
        <v>0.29113116380518173</v>
      </c>
      <c r="R19" s="28"/>
      <c r="S19" s="28">
        <f t="shared" si="27"/>
        <v>0.14556558190259086</v>
      </c>
      <c r="T19" s="28">
        <f t="shared" si="28"/>
        <v>4.7428450254087748E-2</v>
      </c>
      <c r="U19" s="28">
        <f t="shared" si="31"/>
        <v>8.5200808839678583E-3</v>
      </c>
      <c r="V19" s="10">
        <v>13</v>
      </c>
      <c r="W19" s="15"/>
      <c r="X19" s="14"/>
      <c r="Y19" s="14">
        <f t="shared" si="41"/>
        <v>750</v>
      </c>
      <c r="Z19" s="14">
        <f t="shared" si="36"/>
        <v>750</v>
      </c>
      <c r="AA19" s="14">
        <f t="shared" si="70"/>
        <v>358.59375</v>
      </c>
      <c r="AB19" s="14">
        <f t="shared" si="37"/>
        <v>391.40625</v>
      </c>
      <c r="AC19" s="14">
        <f t="shared" si="71"/>
        <v>93.75</v>
      </c>
      <c r="AD19" s="21"/>
      <c r="AE19" s="20">
        <f t="shared" si="72"/>
        <v>9.4856900508175496E-2</v>
      </c>
      <c r="AF19" s="20">
        <f t="shared" si="73"/>
        <v>1.7040161767935717E-2</v>
      </c>
      <c r="AG19" s="28">
        <f t="shared" si="74"/>
        <v>0.29113116380518173</v>
      </c>
      <c r="AH19" s="28"/>
      <c r="AI19" s="28">
        <f t="shared" si="32"/>
        <v>0.14556558190259086</v>
      </c>
      <c r="AJ19" s="28">
        <f t="shared" si="33"/>
        <v>4.7428450254087748E-2</v>
      </c>
      <c r="AK19" s="28">
        <f t="shared" si="34"/>
        <v>8.5200808839678583E-3</v>
      </c>
      <c r="AL19" s="10">
        <v>12</v>
      </c>
      <c r="AM19" s="15"/>
      <c r="AN19" s="14"/>
      <c r="AO19" s="14">
        <f t="shared" si="47"/>
        <v>375</v>
      </c>
      <c r="AP19" s="14">
        <f t="shared" si="42"/>
        <v>375</v>
      </c>
      <c r="AQ19" s="14">
        <f t="shared" si="75"/>
        <v>179.296875</v>
      </c>
      <c r="AR19" s="14">
        <f t="shared" si="43"/>
        <v>195.703125</v>
      </c>
      <c r="AS19" s="14">
        <f t="shared" si="76"/>
        <v>46.875</v>
      </c>
      <c r="AT19" s="21"/>
      <c r="AU19" s="20">
        <f t="shared" si="77"/>
        <v>4.7428450254087748E-2</v>
      </c>
      <c r="AV19" s="20">
        <f t="shared" si="78"/>
        <v>8.5200808839678583E-3</v>
      </c>
      <c r="AW19" s="28">
        <f t="shared" si="79"/>
        <v>0.14556558190259086</v>
      </c>
      <c r="AX19" s="28"/>
      <c r="AY19" s="28">
        <f t="shared" si="38"/>
        <v>7.2782790951295431E-2</v>
      </c>
      <c r="AZ19" s="28">
        <f t="shared" si="39"/>
        <v>2.3714225127043874E-2</v>
      </c>
      <c r="BA19" s="28">
        <f t="shared" si="40"/>
        <v>4.2600404419839292E-3</v>
      </c>
      <c r="BB19" s="11">
        <v>11</v>
      </c>
      <c r="BC19" s="16"/>
      <c r="BD19" s="17"/>
      <c r="BE19" s="17">
        <f t="shared" si="54"/>
        <v>250</v>
      </c>
      <c r="BF19" s="17">
        <f t="shared" si="48"/>
        <v>250</v>
      </c>
      <c r="BG19" s="17">
        <f t="shared" ref="BG19:BG25" si="80">BE19*$L$33/100</f>
        <v>119.53125</v>
      </c>
      <c r="BH19" s="17">
        <f t="shared" si="49"/>
        <v>130.46875</v>
      </c>
      <c r="BI19" s="17">
        <f t="shared" ref="BI19:BI25" si="81">BF19*$L$37/100</f>
        <v>31.25</v>
      </c>
      <c r="BJ19" s="23"/>
      <c r="BK19" s="24">
        <f t="shared" ref="BK19:BK25" si="82">$T$32*100*BH19/$DF19</f>
        <v>3.1618966836058499E-2</v>
      </c>
      <c r="BL19" s="24">
        <f t="shared" ref="BL19:BL25" si="83">$T$36*100*BI19/$DF19</f>
        <v>5.6800539226452389E-3</v>
      </c>
      <c r="BM19" s="30">
        <f t="shared" ref="BM19:BM25" si="84">$T$40*100*BG19/$DF19</f>
        <v>9.7043721268393904E-2</v>
      </c>
      <c r="BN19" s="31"/>
      <c r="BO19" s="30">
        <f t="shared" si="44"/>
        <v>4.8521860634196952E-2</v>
      </c>
      <c r="BP19" s="30">
        <f t="shared" si="45"/>
        <v>1.5809483418029249E-2</v>
      </c>
      <c r="BQ19" s="30">
        <f t="shared" si="46"/>
        <v>2.8400269613226194E-3</v>
      </c>
      <c r="BR19" s="10">
        <v>10</v>
      </c>
      <c r="BS19" s="15"/>
      <c r="BT19" s="14"/>
      <c r="BU19" s="14">
        <f t="shared" si="61"/>
        <v>250</v>
      </c>
      <c r="BV19" s="14">
        <f t="shared" si="55"/>
        <v>250</v>
      </c>
      <c r="BW19" s="14">
        <f>BU19*$L$32/100</f>
        <v>99.609375</v>
      </c>
      <c r="BX19" s="14">
        <f t="shared" si="56"/>
        <v>150.390625</v>
      </c>
      <c r="BY19" s="14">
        <f>BV19*$L$36/100</f>
        <v>62.5</v>
      </c>
      <c r="BZ19" s="21"/>
      <c r="CA19" s="20">
        <f>$T$31*100*BX19/$DF19</f>
        <v>3.644701267030695E-2</v>
      </c>
      <c r="CB19" s="20">
        <f>$T$35*100*BY19/$DF19</f>
        <v>1.1360107845290478E-2</v>
      </c>
      <c r="CC19" s="28">
        <f>$T$39*100*BW19/$DF19</f>
        <v>8.0869767723661584E-2</v>
      </c>
      <c r="CD19" s="28"/>
      <c r="CE19" s="28">
        <f t="shared" si="50"/>
        <v>4.0434883861830792E-2</v>
      </c>
      <c r="CF19" s="28">
        <f t="shared" si="51"/>
        <v>1.8223506335153475E-2</v>
      </c>
      <c r="CG19" s="28">
        <f t="shared" si="52"/>
        <v>5.6800539226452389E-3</v>
      </c>
      <c r="CH19" s="10">
        <v>9</v>
      </c>
      <c r="CI19" s="15"/>
      <c r="CJ19" s="14"/>
      <c r="CK19" s="14">
        <f t="shared" si="64"/>
        <v>250</v>
      </c>
      <c r="CL19" s="14">
        <f t="shared" si="62"/>
        <v>250</v>
      </c>
      <c r="CM19" s="14">
        <f>CK19*$L$32/100</f>
        <v>99.609375</v>
      </c>
      <c r="CN19" s="14">
        <f t="shared" si="63"/>
        <v>150.390625</v>
      </c>
      <c r="CO19" s="14">
        <f>CL19*$L$36/100</f>
        <v>62.5</v>
      </c>
      <c r="CP19" s="21"/>
      <c r="CQ19" s="20">
        <f>$T$31*100*CN19/$DF19</f>
        <v>3.644701267030695E-2</v>
      </c>
      <c r="CR19" s="20">
        <f>$T$35*100*CO19/$DF19</f>
        <v>1.1360107845290478E-2</v>
      </c>
      <c r="CS19" s="28">
        <f>$T$39*100*CM19/$DF19</f>
        <v>8.0869767723661584E-2</v>
      </c>
      <c r="CT19" s="28"/>
      <c r="CU19" s="28">
        <f t="shared" si="57"/>
        <v>4.0434883861830792E-2</v>
      </c>
      <c r="CV19" s="28">
        <f t="shared" si="58"/>
        <v>1.8223506335153475E-2</v>
      </c>
      <c r="CW19" s="28">
        <f t="shared" si="59"/>
        <v>5.6800539226452389E-3</v>
      </c>
      <c r="CX19" s="4"/>
      <c r="CY19" s="4">
        <f t="shared" si="6"/>
        <v>3015.625</v>
      </c>
      <c r="CZ19" s="2">
        <f t="shared" si="7"/>
        <v>0.4126559174801766</v>
      </c>
      <c r="DA19" s="2">
        <f t="shared" si="8"/>
        <v>0.9866111662286714</v>
      </c>
      <c r="DB19" s="2">
        <f t="shared" si="9"/>
        <v>1.6862447080830958</v>
      </c>
      <c r="DC19" s="37">
        <f t="shared" si="10"/>
        <v>1.2735887906029193</v>
      </c>
      <c r="DD19" s="4"/>
      <c r="DE19" s="3">
        <v>79510</v>
      </c>
      <c r="DF19" s="3">
        <f t="shared" si="53"/>
        <v>82525.625</v>
      </c>
      <c r="DG19" s="4"/>
      <c r="DH19" s="3">
        <f t="shared" si="60"/>
        <v>4566.8180245361955</v>
      </c>
      <c r="DI19" s="3">
        <f t="shared" si="0"/>
        <v>57437.027097675709</v>
      </c>
      <c r="DJ19" s="3">
        <f t="shared" si="11"/>
        <v>4645.1465626312693</v>
      </c>
      <c r="DK19" s="3">
        <f t="shared" si="1"/>
        <v>56287.323635916349</v>
      </c>
      <c r="DL19" s="1">
        <f t="shared" si="2"/>
        <v>1.7151666143524258</v>
      </c>
      <c r="DM19" s="1">
        <f t="shared" si="2"/>
        <v>-2.0016764791886077</v>
      </c>
      <c r="DO19" s="3">
        <f t="shared" si="12"/>
        <v>78.328538095073782</v>
      </c>
      <c r="DP19" s="3">
        <f t="shared" si="13"/>
        <v>32.499003420466195</v>
      </c>
      <c r="DQ19" s="3">
        <f t="shared" si="14"/>
        <v>22.777278733279886</v>
      </c>
      <c r="DR19" s="3">
        <f t="shared" si="15"/>
        <v>19.16847216632495</v>
      </c>
      <c r="DS19" s="4">
        <f t="shared" si="16"/>
        <v>23.052255941327523</v>
      </c>
      <c r="DT19" s="3">
        <f t="shared" si="17"/>
        <v>36.107809987421135</v>
      </c>
      <c r="DU19" s="3">
        <f t="shared" si="18"/>
        <v>42.220728107652477</v>
      </c>
      <c r="DW19" s="2">
        <f t="shared" si="19"/>
        <v>0.69963354185442439</v>
      </c>
      <c r="DX19" s="2">
        <f t="shared" si="3"/>
        <v>0.4903457496156497</v>
      </c>
      <c r="DY19" s="2">
        <f t="shared" si="20"/>
        <v>0.77732337398989737</v>
      </c>
      <c r="DZ19" s="2">
        <f t="shared" si="4"/>
        <v>0.4962654166130217</v>
      </c>
      <c r="EA19" s="2">
        <f t="shared" si="5"/>
        <v>0.49626541661302193</v>
      </c>
      <c r="EB19" s="2"/>
      <c r="EC19" s="2"/>
      <c r="ED19" s="3">
        <f t="shared" si="21"/>
        <v>4602.9258345236167</v>
      </c>
      <c r="EE19" s="3">
        <f t="shared" si="22"/>
        <v>42.220728107652576</v>
      </c>
      <c r="EF19" s="3">
        <f t="shared" si="23"/>
        <v>57891.15626366013</v>
      </c>
      <c r="EG19" s="3">
        <f t="shared" si="24"/>
        <v>14000.655952796709</v>
      </c>
      <c r="EH19" s="70">
        <f t="shared" si="25"/>
        <v>0.79065576498613677</v>
      </c>
      <c r="EI19" s="1">
        <f t="shared" si="26"/>
        <v>24.184446911082524</v>
      </c>
    </row>
    <row r="20" spans="1:139" x14ac:dyDescent="0.25">
      <c r="A20">
        <v>2030</v>
      </c>
      <c r="B20">
        <v>15</v>
      </c>
      <c r="D20" s="32">
        <v>0</v>
      </c>
      <c r="E20" s="1"/>
      <c r="F20" s="10">
        <v>15</v>
      </c>
      <c r="G20" s="15"/>
      <c r="H20" s="14"/>
      <c r="I20" s="14">
        <f t="shared" si="35"/>
        <v>750</v>
      </c>
      <c r="J20" s="14">
        <f t="shared" si="29"/>
        <v>750</v>
      </c>
      <c r="K20" s="14">
        <f t="shared" si="65"/>
        <v>358.59375</v>
      </c>
      <c r="L20" s="14">
        <f t="shared" si="30"/>
        <v>391.40625</v>
      </c>
      <c r="M20" s="14">
        <f t="shared" si="66"/>
        <v>93.75</v>
      </c>
      <c r="N20" s="21"/>
      <c r="O20" s="20">
        <f t="shared" si="67"/>
        <v>9.5216013014755629E-2</v>
      </c>
      <c r="P20" s="20">
        <f t="shared" si="68"/>
        <v>1.7104672996662688E-2</v>
      </c>
      <c r="Q20" s="28">
        <f t="shared" si="69"/>
        <v>0.29223333814798202</v>
      </c>
      <c r="R20" s="28"/>
      <c r="S20" s="28">
        <f t="shared" si="27"/>
        <v>0.14611666907399101</v>
      </c>
      <c r="T20" s="28">
        <f t="shared" si="28"/>
        <v>4.7608006507377815E-2</v>
      </c>
      <c r="U20" s="28">
        <f t="shared" si="31"/>
        <v>8.5523364983313439E-3</v>
      </c>
      <c r="V20" s="10">
        <v>14</v>
      </c>
      <c r="W20" s="15"/>
      <c r="X20" s="14"/>
      <c r="Y20" s="14">
        <f t="shared" si="41"/>
        <v>750</v>
      </c>
      <c r="Z20" s="14">
        <f t="shared" si="36"/>
        <v>750</v>
      </c>
      <c r="AA20" s="14">
        <f t="shared" si="70"/>
        <v>358.59375</v>
      </c>
      <c r="AB20" s="14">
        <f t="shared" si="37"/>
        <v>391.40625</v>
      </c>
      <c r="AC20" s="14">
        <f t="shared" si="71"/>
        <v>93.75</v>
      </c>
      <c r="AD20" s="21"/>
      <c r="AE20" s="20">
        <f t="shared" si="72"/>
        <v>9.5216013014755629E-2</v>
      </c>
      <c r="AF20" s="20">
        <f t="shared" si="73"/>
        <v>1.7104672996662688E-2</v>
      </c>
      <c r="AG20" s="28">
        <f t="shared" si="74"/>
        <v>0.29223333814798202</v>
      </c>
      <c r="AH20" s="28"/>
      <c r="AI20" s="28">
        <f t="shared" si="32"/>
        <v>0.14611666907399101</v>
      </c>
      <c r="AJ20" s="28">
        <f t="shared" si="33"/>
        <v>4.7608006507377815E-2</v>
      </c>
      <c r="AK20" s="28">
        <f t="shared" si="34"/>
        <v>8.5523364983313439E-3</v>
      </c>
      <c r="AL20" s="10">
        <v>13</v>
      </c>
      <c r="AM20" s="15"/>
      <c r="AN20" s="14"/>
      <c r="AO20" s="14">
        <f t="shared" si="47"/>
        <v>375</v>
      </c>
      <c r="AP20" s="14">
        <f t="shared" si="42"/>
        <v>375</v>
      </c>
      <c r="AQ20" s="14">
        <f t="shared" si="75"/>
        <v>179.296875</v>
      </c>
      <c r="AR20" s="14">
        <f t="shared" si="43"/>
        <v>195.703125</v>
      </c>
      <c r="AS20" s="14">
        <f t="shared" si="76"/>
        <v>46.875</v>
      </c>
      <c r="AT20" s="21"/>
      <c r="AU20" s="20">
        <f t="shared" si="77"/>
        <v>4.7608006507377815E-2</v>
      </c>
      <c r="AV20" s="20">
        <f t="shared" si="78"/>
        <v>8.5523364983313439E-3</v>
      </c>
      <c r="AW20" s="28">
        <f t="shared" si="79"/>
        <v>0.14611666907399101</v>
      </c>
      <c r="AX20" s="28"/>
      <c r="AY20" s="28">
        <f t="shared" si="38"/>
        <v>7.3058334536995506E-2</v>
      </c>
      <c r="AZ20" s="28">
        <f t="shared" si="39"/>
        <v>2.3804003253688907E-2</v>
      </c>
      <c r="BA20" s="28">
        <f t="shared" si="40"/>
        <v>4.2761682491656719E-3</v>
      </c>
      <c r="BB20" s="10">
        <v>12</v>
      </c>
      <c r="BC20" s="15"/>
      <c r="BD20" s="14"/>
      <c r="BE20" s="14">
        <f t="shared" si="54"/>
        <v>250</v>
      </c>
      <c r="BF20" s="14">
        <f t="shared" si="48"/>
        <v>250</v>
      </c>
      <c r="BG20" s="14">
        <f t="shared" si="80"/>
        <v>119.53125</v>
      </c>
      <c r="BH20" s="14">
        <f t="shared" si="49"/>
        <v>130.46875</v>
      </c>
      <c r="BI20" s="14">
        <f t="shared" si="81"/>
        <v>31.25</v>
      </c>
      <c r="BJ20" s="21"/>
      <c r="BK20" s="20">
        <f t="shared" si="82"/>
        <v>3.1738671004918541E-2</v>
      </c>
      <c r="BL20" s="20">
        <f t="shared" si="83"/>
        <v>5.7015576655542292E-3</v>
      </c>
      <c r="BM20" s="28">
        <f t="shared" si="84"/>
        <v>9.7411112715994008E-2</v>
      </c>
      <c r="BN20" s="28"/>
      <c r="BO20" s="28">
        <f t="shared" si="44"/>
        <v>4.8705556357997004E-2</v>
      </c>
      <c r="BP20" s="28">
        <f t="shared" si="45"/>
        <v>1.586933550245927E-2</v>
      </c>
      <c r="BQ20" s="28">
        <f t="shared" si="46"/>
        <v>2.8507788327771146E-3</v>
      </c>
      <c r="BR20" s="11">
        <v>11</v>
      </c>
      <c r="BS20" s="16"/>
      <c r="BT20" s="17"/>
      <c r="BU20" s="17">
        <f t="shared" si="61"/>
        <v>250</v>
      </c>
      <c r="BV20" s="17">
        <f t="shared" si="55"/>
        <v>250</v>
      </c>
      <c r="BW20" s="17">
        <f t="shared" ref="BW20:BW25" si="85">BU20*$L$33/100</f>
        <v>119.53125</v>
      </c>
      <c r="BX20" s="17">
        <f t="shared" si="56"/>
        <v>130.46875</v>
      </c>
      <c r="BY20" s="17">
        <f t="shared" ref="BY20:BY25" si="86">BV20*$L$37/100</f>
        <v>31.25</v>
      </c>
      <c r="BZ20" s="23"/>
      <c r="CA20" s="24">
        <f t="shared" ref="CA20:CA25" si="87">$T$32*100*BX20/$DF20</f>
        <v>3.1738671004918541E-2</v>
      </c>
      <c r="CB20" s="24">
        <f t="shared" ref="CB20:CB25" si="88">$T$36*100*BY20/$DF20</f>
        <v>5.7015576655542292E-3</v>
      </c>
      <c r="CC20" s="30">
        <f t="shared" ref="CC20:CC25" si="89">$T$40*100*BW20/$DF20</f>
        <v>9.7411112715994008E-2</v>
      </c>
      <c r="CD20" s="31"/>
      <c r="CE20" s="30">
        <f t="shared" si="50"/>
        <v>4.8705556357997004E-2</v>
      </c>
      <c r="CF20" s="30">
        <f t="shared" si="51"/>
        <v>1.586933550245927E-2</v>
      </c>
      <c r="CG20" s="30">
        <f t="shared" si="52"/>
        <v>2.8507788327771146E-3</v>
      </c>
      <c r="CH20" s="10">
        <v>10</v>
      </c>
      <c r="CI20" s="15"/>
      <c r="CJ20" s="14"/>
      <c r="CK20" s="14">
        <f t="shared" si="64"/>
        <v>250</v>
      </c>
      <c r="CL20" s="14">
        <f t="shared" si="62"/>
        <v>250</v>
      </c>
      <c r="CM20" s="14">
        <f>CK20*$L$32/100</f>
        <v>99.609375</v>
      </c>
      <c r="CN20" s="14">
        <f t="shared" si="63"/>
        <v>150.390625</v>
      </c>
      <c r="CO20" s="14">
        <f>CL20*$L$36/100</f>
        <v>62.5</v>
      </c>
      <c r="CP20" s="21"/>
      <c r="CQ20" s="20">
        <f>$T$31*100*CN20/$DF20</f>
        <v>3.6584995020639638E-2</v>
      </c>
      <c r="CR20" s="20">
        <f>$T$35*100*CO20/$DF20</f>
        <v>1.1403115331108458E-2</v>
      </c>
      <c r="CS20" s="28">
        <f>$T$39*100*CM20/$DF20</f>
        <v>8.117592726332834E-2</v>
      </c>
      <c r="CT20" s="28"/>
      <c r="CU20" s="28">
        <f t="shared" si="57"/>
        <v>4.058796363166417E-2</v>
      </c>
      <c r="CV20" s="28">
        <f t="shared" si="58"/>
        <v>1.8292497510319819E-2</v>
      </c>
      <c r="CW20" s="28">
        <f t="shared" si="59"/>
        <v>5.7015576655542292E-3</v>
      </c>
      <c r="CX20" s="4"/>
      <c r="CY20" s="4">
        <f t="shared" si="6"/>
        <v>2984.375</v>
      </c>
      <c r="CZ20" s="2">
        <f t="shared" si="7"/>
        <v>0.40367028272123939</v>
      </c>
      <c r="DA20" s="2">
        <f t="shared" si="8"/>
        <v>1.0065814980652714</v>
      </c>
      <c r="DB20" s="2">
        <f t="shared" si="9"/>
        <v>1.711707388458527</v>
      </c>
      <c r="DC20" s="37">
        <f t="shared" si="10"/>
        <v>1.3080371057372875</v>
      </c>
      <c r="DD20" s="4"/>
      <c r="DE20" s="3">
        <v>79230</v>
      </c>
      <c r="DF20" s="3">
        <f t="shared" si="53"/>
        <v>82214.375</v>
      </c>
      <c r="DG20" s="4"/>
      <c r="DH20" s="3">
        <f t="shared" si="60"/>
        <v>4703.8225652722813</v>
      </c>
      <c r="DI20" s="3">
        <f t="shared" si="0"/>
        <v>59369.210719074617</v>
      </c>
      <c r="DJ20" s="3">
        <f t="shared" si="11"/>
        <v>4785.7404379409645</v>
      </c>
      <c r="DK20" s="3">
        <f t="shared" si="1"/>
        <v>58210.506835829678</v>
      </c>
      <c r="DL20" s="1">
        <f t="shared" si="2"/>
        <v>1.7415170647267164</v>
      </c>
      <c r="DM20" s="1">
        <f t="shared" si="2"/>
        <v>-1.9516915741523588</v>
      </c>
      <c r="DO20" s="3">
        <f t="shared" si="12"/>
        <v>81.917872668683231</v>
      </c>
      <c r="DP20" s="3">
        <f t="shared" si="13"/>
        <v>33.745494874941315</v>
      </c>
      <c r="DQ20" s="3">
        <f t="shared" si="14"/>
        <v>23.941671763489598</v>
      </c>
      <c r="DR20" s="3">
        <f t="shared" si="15"/>
        <v>19.318611956140973</v>
      </c>
      <c r="DS20" s="4">
        <f t="shared" si="16"/>
        <v>24.230706030252048</v>
      </c>
      <c r="DT20" s="3">
        <f t="shared" si="17"/>
        <v>38.36855468228994</v>
      </c>
      <c r="DU20" s="3">
        <f t="shared" si="18"/>
        <v>43.549317986393021</v>
      </c>
      <c r="DW20" s="2">
        <f t="shared" si="19"/>
        <v>0.70512589039325557</v>
      </c>
      <c r="DX20" s="2">
        <f t="shared" si="3"/>
        <v>0.50027100453843987</v>
      </c>
      <c r="DY20" s="2">
        <f t="shared" si="20"/>
        <v>0.80172661221045594</v>
      </c>
      <c r="DZ20" s="2">
        <f t="shared" si="4"/>
        <v>0.50631049352683155</v>
      </c>
      <c r="EA20" s="2">
        <f t="shared" si="5"/>
        <v>0.50631049352683155</v>
      </c>
      <c r="EB20" s="2"/>
      <c r="EC20" s="2"/>
      <c r="ED20" s="3">
        <f t="shared" si="21"/>
        <v>4742.1911199545711</v>
      </c>
      <c r="EE20" s="3">
        <f t="shared" si="22"/>
        <v>43.549317986393362</v>
      </c>
      <c r="EF20" s="3">
        <f t="shared" si="23"/>
        <v>59853.478732229843</v>
      </c>
      <c r="EG20" s="3">
        <f t="shared" si="24"/>
        <v>14592.441628948562</v>
      </c>
      <c r="EH20" s="70">
        <f t="shared" si="25"/>
        <v>0.81568881797453585</v>
      </c>
      <c r="EI20" s="1">
        <f t="shared" si="26"/>
        <v>24.380273190521905</v>
      </c>
    </row>
    <row r="21" spans="1:139" x14ac:dyDescent="0.25">
      <c r="A21">
        <v>2031</v>
      </c>
      <c r="B21">
        <v>16</v>
      </c>
      <c r="D21" s="32">
        <v>0</v>
      </c>
      <c r="E21" s="1"/>
      <c r="F21" s="10">
        <v>16</v>
      </c>
      <c r="G21" s="15"/>
      <c r="H21" s="14"/>
      <c r="I21" s="14">
        <f t="shared" si="35"/>
        <v>750</v>
      </c>
      <c r="J21" s="14">
        <f t="shared" si="29"/>
        <v>750</v>
      </c>
      <c r="K21" s="14">
        <f t="shared" si="65"/>
        <v>358.59375</v>
      </c>
      <c r="L21" s="14">
        <f t="shared" si="30"/>
        <v>391.40625</v>
      </c>
      <c r="M21" s="14">
        <f t="shared" si="66"/>
        <v>93.75</v>
      </c>
      <c r="N21" s="21"/>
      <c r="O21" s="20">
        <f t="shared" si="67"/>
        <v>9.5590693244313782E-2</v>
      </c>
      <c r="P21" s="20">
        <f t="shared" si="68"/>
        <v>1.7171980822331817E-2</v>
      </c>
      <c r="Q21" s="28">
        <f t="shared" si="69"/>
        <v>0.29338329234953908</v>
      </c>
      <c r="R21" s="28"/>
      <c r="S21" s="28">
        <f t="shared" si="27"/>
        <v>0.14669164617476954</v>
      </c>
      <c r="T21" s="28">
        <f t="shared" si="28"/>
        <v>4.7795346622156891E-2</v>
      </c>
      <c r="U21" s="28">
        <f t="shared" si="31"/>
        <v>8.5859904111659086E-3</v>
      </c>
      <c r="V21" s="10">
        <v>15</v>
      </c>
      <c r="W21" s="15"/>
      <c r="X21" s="14"/>
      <c r="Y21" s="14">
        <f t="shared" si="41"/>
        <v>750</v>
      </c>
      <c r="Z21" s="14">
        <f t="shared" si="36"/>
        <v>750</v>
      </c>
      <c r="AA21" s="14">
        <f t="shared" si="70"/>
        <v>358.59375</v>
      </c>
      <c r="AB21" s="14">
        <f t="shared" si="37"/>
        <v>391.40625</v>
      </c>
      <c r="AC21" s="14">
        <f t="shared" si="71"/>
        <v>93.75</v>
      </c>
      <c r="AD21" s="21"/>
      <c r="AE21" s="20">
        <f t="shared" si="72"/>
        <v>9.5590693244313782E-2</v>
      </c>
      <c r="AF21" s="20">
        <f t="shared" si="73"/>
        <v>1.7171980822331817E-2</v>
      </c>
      <c r="AG21" s="28">
        <f t="shared" si="74"/>
        <v>0.29338329234953908</v>
      </c>
      <c r="AH21" s="28"/>
      <c r="AI21" s="28">
        <f t="shared" si="32"/>
        <v>0.14669164617476954</v>
      </c>
      <c r="AJ21" s="28">
        <f t="shared" si="33"/>
        <v>4.7795346622156891E-2</v>
      </c>
      <c r="AK21" s="28">
        <f t="shared" si="34"/>
        <v>8.5859904111659086E-3</v>
      </c>
      <c r="AL21" s="10">
        <v>14</v>
      </c>
      <c r="AM21" s="15"/>
      <c r="AN21" s="14"/>
      <c r="AO21" s="14">
        <f t="shared" si="47"/>
        <v>375</v>
      </c>
      <c r="AP21" s="14">
        <f t="shared" si="42"/>
        <v>375</v>
      </c>
      <c r="AQ21" s="14">
        <f t="shared" si="75"/>
        <v>179.296875</v>
      </c>
      <c r="AR21" s="14">
        <f t="shared" si="43"/>
        <v>195.703125</v>
      </c>
      <c r="AS21" s="14">
        <f t="shared" si="76"/>
        <v>46.875</v>
      </c>
      <c r="AT21" s="21"/>
      <c r="AU21" s="20">
        <f t="shared" si="77"/>
        <v>4.7795346622156891E-2</v>
      </c>
      <c r="AV21" s="20">
        <f t="shared" si="78"/>
        <v>8.5859904111659086E-3</v>
      </c>
      <c r="AW21" s="28">
        <f t="shared" si="79"/>
        <v>0.14669164617476954</v>
      </c>
      <c r="AX21" s="28"/>
      <c r="AY21" s="28">
        <f t="shared" si="38"/>
        <v>7.3345823087384771E-2</v>
      </c>
      <c r="AZ21" s="28">
        <f t="shared" si="39"/>
        <v>2.3897673311078445E-2</v>
      </c>
      <c r="BA21" s="28">
        <f t="shared" si="40"/>
        <v>4.2929952055829543E-3</v>
      </c>
      <c r="BB21" s="10">
        <v>13</v>
      </c>
      <c r="BC21" s="15"/>
      <c r="BD21" s="14"/>
      <c r="BE21" s="14">
        <f t="shared" si="54"/>
        <v>250</v>
      </c>
      <c r="BF21" s="14">
        <f t="shared" si="48"/>
        <v>250</v>
      </c>
      <c r="BG21" s="14">
        <f t="shared" si="80"/>
        <v>119.53125</v>
      </c>
      <c r="BH21" s="14">
        <f t="shared" si="49"/>
        <v>130.46875</v>
      </c>
      <c r="BI21" s="14">
        <f t="shared" si="81"/>
        <v>31.25</v>
      </c>
      <c r="BJ21" s="21"/>
      <c r="BK21" s="20">
        <f t="shared" si="82"/>
        <v>3.1863564414771263E-2</v>
      </c>
      <c r="BL21" s="20">
        <f t="shared" si="83"/>
        <v>5.723993607443939E-3</v>
      </c>
      <c r="BM21" s="28">
        <f t="shared" si="84"/>
        <v>9.7794430783179703E-2</v>
      </c>
      <c r="BN21" s="28"/>
      <c r="BO21" s="28">
        <f t="shared" si="44"/>
        <v>4.8897215391589852E-2</v>
      </c>
      <c r="BP21" s="28">
        <f t="shared" si="45"/>
        <v>1.5931782207385631E-2</v>
      </c>
      <c r="BQ21" s="28">
        <f t="shared" si="46"/>
        <v>2.8619968037219695E-3</v>
      </c>
      <c r="BR21" s="10">
        <v>12</v>
      </c>
      <c r="BS21" s="15"/>
      <c r="BT21" s="14"/>
      <c r="BU21" s="14">
        <f t="shared" si="61"/>
        <v>250</v>
      </c>
      <c r="BV21" s="14">
        <f t="shared" si="55"/>
        <v>250</v>
      </c>
      <c r="BW21" s="14">
        <f t="shared" si="85"/>
        <v>119.53125</v>
      </c>
      <c r="BX21" s="14">
        <f t="shared" si="56"/>
        <v>130.46875</v>
      </c>
      <c r="BY21" s="14">
        <f t="shared" si="86"/>
        <v>31.25</v>
      </c>
      <c r="BZ21" s="21"/>
      <c r="CA21" s="20">
        <f t="shared" si="87"/>
        <v>3.1863564414771263E-2</v>
      </c>
      <c r="CB21" s="20">
        <f t="shared" si="88"/>
        <v>5.723993607443939E-3</v>
      </c>
      <c r="CC21" s="28">
        <f t="shared" si="89"/>
        <v>9.7794430783179703E-2</v>
      </c>
      <c r="CD21" s="28"/>
      <c r="CE21" s="28">
        <f t="shared" si="50"/>
        <v>4.8897215391589852E-2</v>
      </c>
      <c r="CF21" s="28">
        <f t="shared" si="51"/>
        <v>1.5931782207385631E-2</v>
      </c>
      <c r="CG21" s="28">
        <f t="shared" si="52"/>
        <v>2.8619968037219695E-3</v>
      </c>
      <c r="CH21" s="11">
        <v>11</v>
      </c>
      <c r="CI21" s="16"/>
      <c r="CJ21" s="17"/>
      <c r="CK21" s="17">
        <f t="shared" si="64"/>
        <v>250</v>
      </c>
      <c r="CL21" s="17">
        <f t="shared" si="62"/>
        <v>250</v>
      </c>
      <c r="CM21" s="17">
        <f>CK21*$L$33/100</f>
        <v>119.53125</v>
      </c>
      <c r="CN21" s="17">
        <f t="shared" si="63"/>
        <v>130.46875</v>
      </c>
      <c r="CO21" s="17">
        <f>CL21*$L$37/100</f>
        <v>31.25</v>
      </c>
      <c r="CP21" s="23"/>
      <c r="CQ21" s="24">
        <f>$T$32*100*CN21/$DF21</f>
        <v>3.1863564414771263E-2</v>
      </c>
      <c r="CR21" s="24">
        <f>$T$36*100*CO21/$DF21</f>
        <v>5.723993607443939E-3</v>
      </c>
      <c r="CS21" s="30">
        <f>$T$40*100*CM21/$DF21</f>
        <v>9.7794430783179703E-2</v>
      </c>
      <c r="CT21" s="31"/>
      <c r="CU21" s="30">
        <f t="shared" si="57"/>
        <v>4.8897215391589852E-2</v>
      </c>
      <c r="CV21" s="30">
        <f t="shared" si="58"/>
        <v>1.5931782207385631E-2</v>
      </c>
      <c r="CW21" s="30">
        <f t="shared" si="59"/>
        <v>2.8619968037219695E-3</v>
      </c>
      <c r="CX21" s="4"/>
      <c r="CY21" s="4">
        <f t="shared" si="6"/>
        <v>2953.125</v>
      </c>
      <c r="CZ21" s="2">
        <f t="shared" si="7"/>
        <v>0.39466935923325958</v>
      </c>
      <c r="DA21" s="2">
        <f t="shared" si="8"/>
        <v>1.026841523223387</v>
      </c>
      <c r="DB21" s="2">
        <f t="shared" si="9"/>
        <v>1.73759696445171</v>
      </c>
      <c r="DC21" s="37">
        <f t="shared" si="10"/>
        <v>1.3429276052184504</v>
      </c>
      <c r="DD21" s="4"/>
      <c r="DE21" s="3">
        <v>78939</v>
      </c>
      <c r="DF21" s="3">
        <f t="shared" si="53"/>
        <v>81892.125</v>
      </c>
      <c r="DG21" s="4"/>
      <c r="DH21" s="3">
        <f t="shared" si="60"/>
        <v>4844.9372422304496</v>
      </c>
      <c r="DI21" s="3">
        <f t="shared" si="0"/>
        <v>61375.710893607087</v>
      </c>
      <c r="DJ21" s="3">
        <f t="shared" si="11"/>
        <v>4930.6113961793726</v>
      </c>
      <c r="DK21" s="3">
        <f t="shared" si="1"/>
        <v>60208.614640044725</v>
      </c>
      <c r="DL21" s="1">
        <f t="shared" si="2"/>
        <v>1.7683232963711548</v>
      </c>
      <c r="DM21" s="1">
        <f t="shared" si="2"/>
        <v>-1.90156046515777</v>
      </c>
      <c r="DO21" s="3">
        <f t="shared" si="12"/>
        <v>85.674153948923049</v>
      </c>
      <c r="DP21" s="3">
        <f t="shared" si="13"/>
        <v>35.044588784168681</v>
      </c>
      <c r="DQ21" s="3">
        <f t="shared" si="14"/>
        <v>25.162893886882827</v>
      </c>
      <c r="DR21" s="3">
        <f t="shared" si="15"/>
        <v>19.459612403583204</v>
      </c>
      <c r="DS21" s="4">
        <f t="shared" si="16"/>
        <v>25.466671277871349</v>
      </c>
      <c r="DT21" s="3">
        <f t="shared" si="17"/>
        <v>40.747870267468301</v>
      </c>
      <c r="DU21" s="3">
        <f t="shared" si="18"/>
        <v>44.926283681454549</v>
      </c>
      <c r="DW21" s="2">
        <f t="shared" si="19"/>
        <v>0.71075544122832301</v>
      </c>
      <c r="DX21" s="2">
        <f t="shared" si="3"/>
        <v>0.51034023704202336</v>
      </c>
      <c r="DY21" s="2">
        <f t="shared" si="20"/>
        <v>0.82642631903708685</v>
      </c>
      <c r="DZ21" s="2">
        <f t="shared" si="4"/>
        <v>0.51650128618136359</v>
      </c>
      <c r="EA21" s="2">
        <f t="shared" si="5"/>
        <v>0.51650128618136359</v>
      </c>
      <c r="EB21" s="2"/>
      <c r="EC21" s="2"/>
      <c r="ED21" s="3">
        <f t="shared" si="21"/>
        <v>4885.6851124979175</v>
      </c>
      <c r="EE21" s="3">
        <f t="shared" si="22"/>
        <v>44.926283681455061</v>
      </c>
      <c r="EF21" s="3">
        <f t="shared" si="23"/>
        <v>61891.90530026878</v>
      </c>
      <c r="EG21" s="3">
        <f t="shared" si="24"/>
        <v>15213.133098482136</v>
      </c>
      <c r="EH21" s="70">
        <f t="shared" si="25"/>
        <v>0.84104020816393454</v>
      </c>
      <c r="EI21" s="1">
        <f t="shared" si="26"/>
        <v>24.580166056733219</v>
      </c>
    </row>
    <row r="22" spans="1:139" x14ac:dyDescent="0.25">
      <c r="A22">
        <v>2032</v>
      </c>
      <c r="B22">
        <v>17</v>
      </c>
      <c r="D22" s="32">
        <v>0</v>
      </c>
      <c r="E22" s="1"/>
      <c r="F22" s="10">
        <v>17</v>
      </c>
      <c r="G22" s="15"/>
      <c r="H22" s="14"/>
      <c r="I22" s="14">
        <f t="shared" si="35"/>
        <v>750</v>
      </c>
      <c r="J22" s="14">
        <f t="shared" si="29"/>
        <v>750</v>
      </c>
      <c r="K22" s="14">
        <f t="shared" si="65"/>
        <v>358.59375</v>
      </c>
      <c r="L22" s="14">
        <f t="shared" si="30"/>
        <v>391.40625</v>
      </c>
      <c r="M22" s="14">
        <f t="shared" si="66"/>
        <v>93.75</v>
      </c>
      <c r="N22" s="21"/>
      <c r="O22" s="20">
        <f t="shared" si="67"/>
        <v>9.5940987675125822E-2</v>
      </c>
      <c r="P22" s="20">
        <f t="shared" si="68"/>
        <v>1.7234907965591465E-2</v>
      </c>
      <c r="Q22" s="28">
        <f t="shared" si="69"/>
        <v>0.29445840259213013</v>
      </c>
      <c r="R22" s="28"/>
      <c r="S22" s="28">
        <f t="shared" si="27"/>
        <v>0.14722920129606507</v>
      </c>
      <c r="T22" s="28">
        <f t="shared" si="28"/>
        <v>4.7970493837562911E-2</v>
      </c>
      <c r="U22" s="28">
        <f t="shared" si="31"/>
        <v>8.6174539827957326E-3</v>
      </c>
      <c r="V22" s="10">
        <v>16</v>
      </c>
      <c r="W22" s="15"/>
      <c r="X22" s="14"/>
      <c r="Y22" s="14">
        <f t="shared" si="41"/>
        <v>750</v>
      </c>
      <c r="Z22" s="14">
        <f t="shared" si="36"/>
        <v>750</v>
      </c>
      <c r="AA22" s="14">
        <f t="shared" si="70"/>
        <v>358.59375</v>
      </c>
      <c r="AB22" s="14">
        <f t="shared" si="37"/>
        <v>391.40625</v>
      </c>
      <c r="AC22" s="14">
        <f t="shared" si="71"/>
        <v>93.75</v>
      </c>
      <c r="AD22" s="21"/>
      <c r="AE22" s="20">
        <f t="shared" si="72"/>
        <v>9.5940987675125822E-2</v>
      </c>
      <c r="AF22" s="20">
        <f t="shared" si="73"/>
        <v>1.7234907965591465E-2</v>
      </c>
      <c r="AG22" s="28">
        <f t="shared" si="74"/>
        <v>0.29445840259213013</v>
      </c>
      <c r="AH22" s="28"/>
      <c r="AI22" s="28">
        <f t="shared" si="32"/>
        <v>0.14722920129606507</v>
      </c>
      <c r="AJ22" s="28">
        <f t="shared" si="33"/>
        <v>4.7970493837562911E-2</v>
      </c>
      <c r="AK22" s="28">
        <f t="shared" si="34"/>
        <v>8.6174539827957326E-3</v>
      </c>
      <c r="AL22" s="10">
        <v>15</v>
      </c>
      <c r="AM22" s="15"/>
      <c r="AN22" s="14"/>
      <c r="AO22" s="14">
        <f t="shared" si="47"/>
        <v>375</v>
      </c>
      <c r="AP22" s="14">
        <f t="shared" si="42"/>
        <v>375</v>
      </c>
      <c r="AQ22" s="14">
        <f t="shared" si="75"/>
        <v>179.296875</v>
      </c>
      <c r="AR22" s="14">
        <f t="shared" si="43"/>
        <v>195.703125</v>
      </c>
      <c r="AS22" s="14">
        <f t="shared" si="76"/>
        <v>46.875</v>
      </c>
      <c r="AT22" s="21"/>
      <c r="AU22" s="20">
        <f t="shared" si="77"/>
        <v>4.7970493837562911E-2</v>
      </c>
      <c r="AV22" s="20">
        <f t="shared" si="78"/>
        <v>8.6174539827957326E-3</v>
      </c>
      <c r="AW22" s="28">
        <f t="shared" si="79"/>
        <v>0.14722920129606507</v>
      </c>
      <c r="AX22" s="28"/>
      <c r="AY22" s="28">
        <f t="shared" si="38"/>
        <v>7.3614600648032533E-2</v>
      </c>
      <c r="AZ22" s="28">
        <f t="shared" si="39"/>
        <v>2.3985246918781455E-2</v>
      </c>
      <c r="BA22" s="28">
        <f t="shared" si="40"/>
        <v>4.3087269913978663E-3</v>
      </c>
      <c r="BB22" s="10">
        <v>14</v>
      </c>
      <c r="BC22" s="15"/>
      <c r="BD22" s="14"/>
      <c r="BE22" s="14">
        <f t="shared" si="54"/>
        <v>250</v>
      </c>
      <c r="BF22" s="14">
        <f t="shared" si="48"/>
        <v>250</v>
      </c>
      <c r="BG22" s="14">
        <f t="shared" si="80"/>
        <v>119.53125</v>
      </c>
      <c r="BH22" s="14">
        <f t="shared" si="49"/>
        <v>130.46875</v>
      </c>
      <c r="BI22" s="14">
        <f t="shared" si="81"/>
        <v>31.25</v>
      </c>
      <c r="BJ22" s="21"/>
      <c r="BK22" s="20">
        <f t="shared" si="82"/>
        <v>3.1980329225041938E-2</v>
      </c>
      <c r="BL22" s="20">
        <f t="shared" si="83"/>
        <v>5.7449693218638211E-3</v>
      </c>
      <c r="BM22" s="28">
        <f t="shared" si="84"/>
        <v>9.8152800864043391E-2</v>
      </c>
      <c r="BN22" s="28"/>
      <c r="BO22" s="28">
        <f t="shared" si="44"/>
        <v>4.9076400432021695E-2</v>
      </c>
      <c r="BP22" s="28">
        <f t="shared" si="45"/>
        <v>1.5990164612520969E-2</v>
      </c>
      <c r="BQ22" s="28">
        <f t="shared" si="46"/>
        <v>2.8724846609319106E-3</v>
      </c>
      <c r="BR22" s="10">
        <v>13</v>
      </c>
      <c r="BS22" s="15"/>
      <c r="BT22" s="14"/>
      <c r="BU22" s="14">
        <f t="shared" si="61"/>
        <v>250</v>
      </c>
      <c r="BV22" s="14">
        <f t="shared" si="55"/>
        <v>250</v>
      </c>
      <c r="BW22" s="14">
        <f t="shared" si="85"/>
        <v>119.53125</v>
      </c>
      <c r="BX22" s="14">
        <f t="shared" si="56"/>
        <v>130.46875</v>
      </c>
      <c r="BY22" s="14">
        <f t="shared" si="86"/>
        <v>31.25</v>
      </c>
      <c r="BZ22" s="21"/>
      <c r="CA22" s="20">
        <f t="shared" si="87"/>
        <v>3.1980329225041938E-2</v>
      </c>
      <c r="CB22" s="20">
        <f t="shared" si="88"/>
        <v>5.7449693218638211E-3</v>
      </c>
      <c r="CC22" s="28">
        <f t="shared" si="89"/>
        <v>9.8152800864043391E-2</v>
      </c>
      <c r="CD22" s="28"/>
      <c r="CE22" s="28">
        <f t="shared" si="50"/>
        <v>4.9076400432021695E-2</v>
      </c>
      <c r="CF22" s="28">
        <f t="shared" si="51"/>
        <v>1.5990164612520969E-2</v>
      </c>
      <c r="CG22" s="28">
        <f t="shared" si="52"/>
        <v>2.8724846609319106E-3</v>
      </c>
      <c r="CH22" s="10">
        <v>12</v>
      </c>
      <c r="CI22" s="15"/>
      <c r="CJ22" s="14"/>
      <c r="CK22" s="14">
        <f t="shared" si="64"/>
        <v>250</v>
      </c>
      <c r="CL22" s="14">
        <f t="shared" si="62"/>
        <v>250</v>
      </c>
      <c r="CM22" s="14">
        <f>CK22*$L$33/100</f>
        <v>119.53125</v>
      </c>
      <c r="CN22" s="14">
        <f t="shared" si="63"/>
        <v>130.46875</v>
      </c>
      <c r="CO22" s="14">
        <f>CL22*$L$37/100</f>
        <v>31.25</v>
      </c>
      <c r="CP22" s="21"/>
      <c r="CQ22" s="20">
        <f>$T$32*100*CN22/$DF22</f>
        <v>3.1980329225041938E-2</v>
      </c>
      <c r="CR22" s="20">
        <f>$T$36*100*CO22/$DF22</f>
        <v>5.7449693218638211E-3</v>
      </c>
      <c r="CS22" s="28">
        <f>$T$40*100*CM22/$DF22</f>
        <v>9.8152800864043391E-2</v>
      </c>
      <c r="CT22" s="28"/>
      <c r="CU22" s="28">
        <f t="shared" si="57"/>
        <v>4.9076400432021695E-2</v>
      </c>
      <c r="CV22" s="28">
        <f t="shared" si="58"/>
        <v>1.5990164612520969E-2</v>
      </c>
      <c r="CW22" s="28">
        <f t="shared" si="59"/>
        <v>2.8724846609319106E-3</v>
      </c>
      <c r="CX22" s="4"/>
      <c r="CY22" s="4">
        <f t="shared" si="6"/>
        <v>2953.125</v>
      </c>
      <c r="CZ22" s="2">
        <f t="shared" si="7"/>
        <v>0.39611563474251049</v>
      </c>
      <c r="DA22" s="2">
        <f t="shared" si="8"/>
        <v>1.0306044090724555</v>
      </c>
      <c r="DB22" s="2">
        <f t="shared" si="9"/>
        <v>1.7439644309799383</v>
      </c>
      <c r="DC22" s="37">
        <f t="shared" si="10"/>
        <v>1.3478487962374277</v>
      </c>
      <c r="DD22" s="4"/>
      <c r="DE22" s="3">
        <v>78640</v>
      </c>
      <c r="DF22" s="3">
        <f t="shared" si="53"/>
        <v>81593.125</v>
      </c>
      <c r="DG22" s="4"/>
      <c r="DH22" s="3">
        <f t="shared" si="60"/>
        <v>4990.2853594973631</v>
      </c>
      <c r="DI22" s="3">
        <f t="shared" si="0"/>
        <v>63457.341804391697</v>
      </c>
      <c r="DJ22" s="3">
        <f t="shared" si="11"/>
        <v>5078.8588513648419</v>
      </c>
      <c r="DK22" s="3">
        <f t="shared" si="1"/>
        <v>62246.161687824097</v>
      </c>
      <c r="DL22" s="1">
        <f t="shared" si="2"/>
        <v>1.7749183761387233</v>
      </c>
      <c r="DM22" s="1">
        <f t="shared" si="2"/>
        <v>-1.908652461839766</v>
      </c>
      <c r="DO22" s="3">
        <f t="shared" si="12"/>
        <v>88.573491867478879</v>
      </c>
      <c r="DP22" s="3">
        <f t="shared" si="13"/>
        <v>36.230548614746361</v>
      </c>
      <c r="DQ22" s="3">
        <f t="shared" si="14"/>
        <v>26.014442796608169</v>
      </c>
      <c r="DR22" s="3">
        <f t="shared" si="15"/>
        <v>20.118153976760023</v>
      </c>
      <c r="DS22" s="4">
        <f t="shared" si="16"/>
        <v>26.328500456124569</v>
      </c>
      <c r="DT22" s="3">
        <f t="shared" si="17"/>
        <v>42.126837434594506</v>
      </c>
      <c r="DU22" s="3">
        <f t="shared" si="18"/>
        <v>46.446654432884593</v>
      </c>
      <c r="DW22" s="2">
        <f t="shared" si="19"/>
        <v>0.71336002190748271</v>
      </c>
      <c r="DX22" s="2">
        <f t="shared" si="3"/>
        <v>0.51221039130901036</v>
      </c>
      <c r="DY22" s="2">
        <f t="shared" si="20"/>
        <v>0.82945477847398252</v>
      </c>
      <c r="DZ22" s="2">
        <f t="shared" si="4"/>
        <v>0.51839401776344518</v>
      </c>
      <c r="EA22" s="2">
        <f t="shared" si="5"/>
        <v>0.51839401776344518</v>
      </c>
      <c r="EB22" s="2"/>
      <c r="EC22" s="2"/>
      <c r="ED22" s="3">
        <f t="shared" si="21"/>
        <v>5032.4121969319576</v>
      </c>
      <c r="EE22" s="3">
        <f t="shared" si="22"/>
        <v>46.446654432884316</v>
      </c>
      <c r="EF22" s="3">
        <f t="shared" si="23"/>
        <v>63993.034040335166</v>
      </c>
      <c r="EG22" s="3">
        <f t="shared" si="24"/>
        <v>15727.967638648657</v>
      </c>
      <c r="EH22" s="70">
        <f t="shared" si="25"/>
        <v>0.84417692375886588</v>
      </c>
      <c r="EI22" s="1">
        <f t="shared" si="26"/>
        <v>24.577624540719903</v>
      </c>
    </row>
    <row r="23" spans="1:139" x14ac:dyDescent="0.25">
      <c r="A23">
        <v>2033</v>
      </c>
      <c r="B23">
        <v>18</v>
      </c>
      <c r="D23" s="32">
        <v>0</v>
      </c>
      <c r="E23" s="1"/>
      <c r="F23" s="10">
        <v>18</v>
      </c>
      <c r="G23" s="15"/>
      <c r="H23" s="14"/>
      <c r="I23" s="14">
        <f t="shared" si="35"/>
        <v>750</v>
      </c>
      <c r="J23" s="14">
        <f t="shared" si="29"/>
        <v>750</v>
      </c>
      <c r="K23" s="14">
        <f t="shared" si="65"/>
        <v>358.59375</v>
      </c>
      <c r="L23" s="14">
        <f t="shared" si="30"/>
        <v>391.40625</v>
      </c>
      <c r="M23" s="14">
        <f t="shared" si="66"/>
        <v>93.75</v>
      </c>
      <c r="N23" s="21"/>
      <c r="O23" s="20">
        <f t="shared" si="67"/>
        <v>9.6304520661068066E-2</v>
      </c>
      <c r="P23" s="20">
        <f t="shared" si="68"/>
        <v>1.7300213292407437E-2</v>
      </c>
      <c r="Q23" s="28">
        <f t="shared" si="69"/>
        <v>0.29557414410078103</v>
      </c>
      <c r="R23" s="28"/>
      <c r="S23" s="28">
        <f t="shared" si="27"/>
        <v>0.14778707205039052</v>
      </c>
      <c r="T23" s="28">
        <f t="shared" si="28"/>
        <v>4.8152260330534033E-2</v>
      </c>
      <c r="U23" s="28">
        <f t="shared" si="31"/>
        <v>8.6501066462037184E-3</v>
      </c>
      <c r="V23" s="10">
        <v>17</v>
      </c>
      <c r="W23" s="15"/>
      <c r="X23" s="14"/>
      <c r="Y23" s="14">
        <f t="shared" si="41"/>
        <v>750</v>
      </c>
      <c r="Z23" s="14">
        <f t="shared" si="36"/>
        <v>750</v>
      </c>
      <c r="AA23" s="14">
        <f t="shared" si="70"/>
        <v>358.59375</v>
      </c>
      <c r="AB23" s="14">
        <f t="shared" si="37"/>
        <v>391.40625</v>
      </c>
      <c r="AC23" s="14">
        <f t="shared" si="71"/>
        <v>93.75</v>
      </c>
      <c r="AD23" s="21"/>
      <c r="AE23" s="20">
        <f t="shared" si="72"/>
        <v>9.6304520661068066E-2</v>
      </c>
      <c r="AF23" s="20">
        <f t="shared" si="73"/>
        <v>1.7300213292407437E-2</v>
      </c>
      <c r="AG23" s="28">
        <f t="shared" si="74"/>
        <v>0.29557414410078103</v>
      </c>
      <c r="AH23" s="28"/>
      <c r="AI23" s="28">
        <f t="shared" si="32"/>
        <v>0.14778707205039052</v>
      </c>
      <c r="AJ23" s="28">
        <f t="shared" si="33"/>
        <v>4.8152260330534033E-2</v>
      </c>
      <c r="AK23" s="28">
        <f t="shared" si="34"/>
        <v>8.6501066462037184E-3</v>
      </c>
      <c r="AL23" s="10">
        <v>16</v>
      </c>
      <c r="AM23" s="15"/>
      <c r="AN23" s="14"/>
      <c r="AO23" s="14">
        <f t="shared" si="47"/>
        <v>375</v>
      </c>
      <c r="AP23" s="14">
        <f t="shared" si="42"/>
        <v>375</v>
      </c>
      <c r="AQ23" s="14">
        <f t="shared" si="75"/>
        <v>179.296875</v>
      </c>
      <c r="AR23" s="14">
        <f t="shared" si="43"/>
        <v>195.703125</v>
      </c>
      <c r="AS23" s="14">
        <f t="shared" si="76"/>
        <v>46.875</v>
      </c>
      <c r="AT23" s="21"/>
      <c r="AU23" s="20">
        <f t="shared" si="77"/>
        <v>4.8152260330534033E-2</v>
      </c>
      <c r="AV23" s="20">
        <f t="shared" si="78"/>
        <v>8.6501066462037184E-3</v>
      </c>
      <c r="AW23" s="28">
        <f t="shared" si="79"/>
        <v>0.14778707205039052</v>
      </c>
      <c r="AX23" s="28"/>
      <c r="AY23" s="28">
        <f t="shared" si="38"/>
        <v>7.3893536025195258E-2</v>
      </c>
      <c r="AZ23" s="28">
        <f t="shared" si="39"/>
        <v>2.4076130165267016E-2</v>
      </c>
      <c r="BA23" s="28">
        <f t="shared" si="40"/>
        <v>4.3250533231018592E-3</v>
      </c>
      <c r="BB23" s="10">
        <v>15</v>
      </c>
      <c r="BC23" s="15"/>
      <c r="BD23" s="14"/>
      <c r="BE23" s="14">
        <f t="shared" si="54"/>
        <v>250</v>
      </c>
      <c r="BF23" s="14">
        <f t="shared" si="48"/>
        <v>250</v>
      </c>
      <c r="BG23" s="14">
        <f t="shared" si="80"/>
        <v>119.53125</v>
      </c>
      <c r="BH23" s="14">
        <f t="shared" si="49"/>
        <v>130.46875</v>
      </c>
      <c r="BI23" s="14">
        <f t="shared" si="81"/>
        <v>31.25</v>
      </c>
      <c r="BJ23" s="21"/>
      <c r="BK23" s="20">
        <f t="shared" si="82"/>
        <v>3.2101506887022686E-2</v>
      </c>
      <c r="BL23" s="20">
        <f t="shared" si="83"/>
        <v>5.766737764135812E-3</v>
      </c>
      <c r="BM23" s="28">
        <f t="shared" si="84"/>
        <v>9.8524714700260349E-2</v>
      </c>
      <c r="BN23" s="28"/>
      <c r="BO23" s="28">
        <f t="shared" si="44"/>
        <v>4.9262357350130175E-2</v>
      </c>
      <c r="BP23" s="28">
        <f t="shared" si="45"/>
        <v>1.6050753443511343E-2</v>
      </c>
      <c r="BQ23" s="28">
        <f t="shared" si="46"/>
        <v>2.883368882067906E-3</v>
      </c>
      <c r="BR23" s="10">
        <v>14</v>
      </c>
      <c r="BS23" s="15"/>
      <c r="BT23" s="14"/>
      <c r="BU23" s="14">
        <f t="shared" si="61"/>
        <v>250</v>
      </c>
      <c r="BV23" s="14">
        <f t="shared" si="55"/>
        <v>250</v>
      </c>
      <c r="BW23" s="14">
        <f t="shared" si="85"/>
        <v>119.53125</v>
      </c>
      <c r="BX23" s="14">
        <f t="shared" si="56"/>
        <v>130.46875</v>
      </c>
      <c r="BY23" s="14">
        <f t="shared" si="86"/>
        <v>31.25</v>
      </c>
      <c r="BZ23" s="21"/>
      <c r="CA23" s="20">
        <f t="shared" si="87"/>
        <v>3.2101506887022686E-2</v>
      </c>
      <c r="CB23" s="20">
        <f t="shared" si="88"/>
        <v>5.766737764135812E-3</v>
      </c>
      <c r="CC23" s="28">
        <f t="shared" si="89"/>
        <v>9.8524714700260349E-2</v>
      </c>
      <c r="CD23" s="28"/>
      <c r="CE23" s="28">
        <f t="shared" si="50"/>
        <v>4.9262357350130175E-2</v>
      </c>
      <c r="CF23" s="28">
        <f t="shared" si="51"/>
        <v>1.6050753443511343E-2</v>
      </c>
      <c r="CG23" s="28">
        <f t="shared" si="52"/>
        <v>2.883368882067906E-3</v>
      </c>
      <c r="CH23" s="10">
        <v>13</v>
      </c>
      <c r="CI23" s="15"/>
      <c r="CJ23" s="14"/>
      <c r="CK23" s="14">
        <f t="shared" si="64"/>
        <v>250</v>
      </c>
      <c r="CL23" s="14">
        <f t="shared" si="62"/>
        <v>250</v>
      </c>
      <c r="CM23" s="14">
        <f>CK23*$L$33/100</f>
        <v>119.53125</v>
      </c>
      <c r="CN23" s="14">
        <f t="shared" si="63"/>
        <v>130.46875</v>
      </c>
      <c r="CO23" s="14">
        <f>CL23*$L$37/100</f>
        <v>31.25</v>
      </c>
      <c r="CP23" s="21"/>
      <c r="CQ23" s="20">
        <f>$T$32*100*CN23/$DF23</f>
        <v>3.2101506887022686E-2</v>
      </c>
      <c r="CR23" s="20">
        <f>$T$36*100*CO23/$DF23</f>
        <v>5.766737764135812E-3</v>
      </c>
      <c r="CS23" s="28">
        <f>$T$40*100*CM23/$DF23</f>
        <v>9.8524714700260349E-2</v>
      </c>
      <c r="CT23" s="28"/>
      <c r="CU23" s="28">
        <f t="shared" si="57"/>
        <v>4.9262357350130175E-2</v>
      </c>
      <c r="CV23" s="28">
        <f t="shared" si="58"/>
        <v>1.6050753443511343E-2</v>
      </c>
      <c r="CW23" s="28">
        <f t="shared" si="59"/>
        <v>2.883368882067906E-3</v>
      </c>
      <c r="CX23" s="4"/>
      <c r="CY23" s="4">
        <f t="shared" si="6"/>
        <v>2953.125</v>
      </c>
      <c r="CZ23" s="2">
        <f t="shared" si="7"/>
        <v>0.39761656883716429</v>
      </c>
      <c r="DA23" s="2">
        <f t="shared" si="8"/>
        <v>1.0345095043527337</v>
      </c>
      <c r="DB23" s="2">
        <f t="shared" si="9"/>
        <v>1.7505725409476827</v>
      </c>
      <c r="DC23" s="37">
        <f t="shared" si="10"/>
        <v>1.3529559721105184</v>
      </c>
      <c r="DD23" s="4"/>
      <c r="DE23" s="3">
        <v>78332</v>
      </c>
      <c r="DF23" s="3">
        <f t="shared" si="53"/>
        <v>81285.125</v>
      </c>
      <c r="DG23" s="4"/>
      <c r="DH23" s="3">
        <f t="shared" si="60"/>
        <v>5139.9939202822843</v>
      </c>
      <c r="DI23" s="3">
        <f t="shared" si="0"/>
        <v>65618.060566336673</v>
      </c>
      <c r="DJ23" s="3">
        <f t="shared" si="11"/>
        <v>5231.576461271994</v>
      </c>
      <c r="DK23" s="3">
        <f t="shared" si="1"/>
        <v>64360.809696386561</v>
      </c>
      <c r="DL23" s="1">
        <f t="shared" si="2"/>
        <v>1.7817636053678365</v>
      </c>
      <c r="DM23" s="1">
        <f t="shared" si="2"/>
        <v>-1.9160134558977027</v>
      </c>
      <c r="DO23" s="3">
        <f t="shared" si="12"/>
        <v>91.582540989709742</v>
      </c>
      <c r="DP23" s="3">
        <f t="shared" si="13"/>
        <v>37.461385270370812</v>
      </c>
      <c r="DQ23" s="3">
        <f t="shared" si="14"/>
        <v>26.898214392511573</v>
      </c>
      <c r="DR23" s="3">
        <f t="shared" si="15"/>
        <v>20.801614821402442</v>
      </c>
      <c r="DS23" s="4">
        <f t="shared" si="16"/>
        <v>27.222941326827613</v>
      </c>
      <c r="DT23" s="3">
        <f t="shared" si="17"/>
        <v>43.55798484147995</v>
      </c>
      <c r="DU23" s="3">
        <f t="shared" si="18"/>
        <v>48.024556148230054</v>
      </c>
      <c r="DW23" s="2">
        <f t="shared" si="19"/>
        <v>0.71606303659494897</v>
      </c>
      <c r="DX23" s="2">
        <f t="shared" si="3"/>
        <v>0.51415122366330868</v>
      </c>
      <c r="DY23" s="2">
        <f t="shared" si="20"/>
        <v>0.83259769142109352</v>
      </c>
      <c r="DZ23" s="2">
        <f t="shared" si="4"/>
        <v>0.52035828068942502</v>
      </c>
      <c r="EA23" s="2">
        <f t="shared" si="5"/>
        <v>0.52035828068942491</v>
      </c>
      <c r="EB23" s="2"/>
      <c r="EC23" s="2"/>
      <c r="ED23" s="3">
        <f t="shared" si="21"/>
        <v>5183.5519051237643</v>
      </c>
      <c r="EE23" s="3">
        <f t="shared" si="22"/>
        <v>48.024556148229749</v>
      </c>
      <c r="EF23" s="3">
        <f t="shared" si="23"/>
        <v>66174.129412293361</v>
      </c>
      <c r="EG23" s="3">
        <f t="shared" si="24"/>
        <v>16262.283563421714</v>
      </c>
      <c r="EH23" s="70">
        <f t="shared" si="25"/>
        <v>0.84743261406594605</v>
      </c>
      <c r="EI23" s="1">
        <f t="shared" si="26"/>
        <v>24.574986792951478</v>
      </c>
    </row>
    <row r="24" spans="1:139" x14ac:dyDescent="0.25">
      <c r="A24">
        <v>2034</v>
      </c>
      <c r="B24">
        <v>19</v>
      </c>
      <c r="D24" s="32">
        <v>0</v>
      </c>
      <c r="E24" s="1"/>
      <c r="F24" s="10">
        <v>19</v>
      </c>
      <c r="G24" s="15"/>
      <c r="H24" s="14"/>
      <c r="I24" s="14">
        <f t="shared" si="35"/>
        <v>750</v>
      </c>
      <c r="J24" s="14">
        <f t="shared" si="29"/>
        <v>750</v>
      </c>
      <c r="K24" s="14">
        <f t="shared" si="65"/>
        <v>358.59375</v>
      </c>
      <c r="L24" s="14">
        <f t="shared" si="30"/>
        <v>391.40625</v>
      </c>
      <c r="M24" s="14">
        <f t="shared" si="66"/>
        <v>93.75</v>
      </c>
      <c r="N24" s="21"/>
      <c r="O24" s="20">
        <f t="shared" si="67"/>
        <v>9.6679176424638094E-2</v>
      </c>
      <c r="P24" s="20">
        <f t="shared" si="68"/>
        <v>1.736751672298888E-2</v>
      </c>
      <c r="Q24" s="28">
        <f t="shared" si="69"/>
        <v>0.29672402321226504</v>
      </c>
      <c r="R24" s="28"/>
      <c r="S24" s="28">
        <f t="shared" si="27"/>
        <v>0.14836201160613252</v>
      </c>
      <c r="T24" s="28">
        <f t="shared" si="28"/>
        <v>4.8339588212319047E-2</v>
      </c>
      <c r="U24" s="28">
        <f t="shared" si="31"/>
        <v>8.68375836149444E-3</v>
      </c>
      <c r="V24" s="10">
        <v>18</v>
      </c>
      <c r="W24" s="15"/>
      <c r="X24" s="14"/>
      <c r="Y24" s="14">
        <f t="shared" si="41"/>
        <v>750</v>
      </c>
      <c r="Z24" s="14">
        <f t="shared" si="36"/>
        <v>750</v>
      </c>
      <c r="AA24" s="14">
        <f t="shared" si="70"/>
        <v>358.59375</v>
      </c>
      <c r="AB24" s="14">
        <f t="shared" si="37"/>
        <v>391.40625</v>
      </c>
      <c r="AC24" s="14">
        <f t="shared" si="71"/>
        <v>93.75</v>
      </c>
      <c r="AD24" s="21"/>
      <c r="AE24" s="20">
        <f t="shared" si="72"/>
        <v>9.6679176424638094E-2</v>
      </c>
      <c r="AF24" s="20">
        <f t="shared" si="73"/>
        <v>1.736751672298888E-2</v>
      </c>
      <c r="AG24" s="28">
        <f t="shared" si="74"/>
        <v>0.29672402321226504</v>
      </c>
      <c r="AH24" s="28"/>
      <c r="AI24" s="28">
        <f t="shared" si="32"/>
        <v>0.14836201160613252</v>
      </c>
      <c r="AJ24" s="28">
        <f t="shared" si="33"/>
        <v>4.8339588212319047E-2</v>
      </c>
      <c r="AK24" s="28">
        <f t="shared" si="34"/>
        <v>8.68375836149444E-3</v>
      </c>
      <c r="AL24" s="10">
        <v>17</v>
      </c>
      <c r="AM24" s="15"/>
      <c r="AN24" s="14"/>
      <c r="AO24" s="14">
        <f t="shared" si="47"/>
        <v>375</v>
      </c>
      <c r="AP24" s="14">
        <f t="shared" si="42"/>
        <v>375</v>
      </c>
      <c r="AQ24" s="14">
        <f t="shared" si="75"/>
        <v>179.296875</v>
      </c>
      <c r="AR24" s="14">
        <f t="shared" si="43"/>
        <v>195.703125</v>
      </c>
      <c r="AS24" s="14">
        <f t="shared" si="76"/>
        <v>46.875</v>
      </c>
      <c r="AT24" s="21"/>
      <c r="AU24" s="20">
        <f t="shared" si="77"/>
        <v>4.8339588212319047E-2</v>
      </c>
      <c r="AV24" s="20">
        <f t="shared" si="78"/>
        <v>8.68375836149444E-3</v>
      </c>
      <c r="AW24" s="28">
        <f t="shared" si="79"/>
        <v>0.14836201160613252</v>
      </c>
      <c r="AX24" s="28"/>
      <c r="AY24" s="28">
        <f t="shared" si="38"/>
        <v>7.4181005803066261E-2</v>
      </c>
      <c r="AZ24" s="28">
        <f t="shared" si="39"/>
        <v>2.4169794106159524E-2</v>
      </c>
      <c r="BA24" s="28">
        <f t="shared" si="40"/>
        <v>4.34187918074722E-3</v>
      </c>
      <c r="BB24" s="10">
        <v>16</v>
      </c>
      <c r="BC24" s="15"/>
      <c r="BD24" s="14"/>
      <c r="BE24" s="14">
        <f t="shared" si="54"/>
        <v>250</v>
      </c>
      <c r="BF24" s="14">
        <f t="shared" si="48"/>
        <v>250</v>
      </c>
      <c r="BG24" s="14">
        <f t="shared" si="80"/>
        <v>119.53125</v>
      </c>
      <c r="BH24" s="14">
        <f t="shared" si="49"/>
        <v>130.46875</v>
      </c>
      <c r="BI24" s="14">
        <f t="shared" si="81"/>
        <v>31.25</v>
      </c>
      <c r="BJ24" s="21"/>
      <c r="BK24" s="20">
        <f t="shared" si="82"/>
        <v>3.2226392141546031E-2</v>
      </c>
      <c r="BL24" s="20">
        <f t="shared" si="83"/>
        <v>5.7891722409962936E-3</v>
      </c>
      <c r="BM24" s="28">
        <f t="shared" si="84"/>
        <v>9.8908007737421672E-2</v>
      </c>
      <c r="BN24" s="28"/>
      <c r="BO24" s="28">
        <f t="shared" si="44"/>
        <v>4.9454003868710836E-2</v>
      </c>
      <c r="BP24" s="28">
        <f t="shared" si="45"/>
        <v>1.6113196070773016E-2</v>
      </c>
      <c r="BQ24" s="28">
        <f t="shared" si="46"/>
        <v>2.8945861204981468E-3</v>
      </c>
      <c r="BR24" s="10">
        <v>15</v>
      </c>
      <c r="BS24" s="15"/>
      <c r="BT24" s="14"/>
      <c r="BU24" s="14">
        <f t="shared" si="61"/>
        <v>250</v>
      </c>
      <c r="BV24" s="14">
        <f t="shared" si="55"/>
        <v>250</v>
      </c>
      <c r="BW24" s="14">
        <f t="shared" si="85"/>
        <v>119.53125</v>
      </c>
      <c r="BX24" s="14">
        <f t="shared" si="56"/>
        <v>130.46875</v>
      </c>
      <c r="BY24" s="14">
        <f t="shared" si="86"/>
        <v>31.25</v>
      </c>
      <c r="BZ24" s="21"/>
      <c r="CA24" s="20">
        <f t="shared" si="87"/>
        <v>3.2226392141546031E-2</v>
      </c>
      <c r="CB24" s="20">
        <f t="shared" si="88"/>
        <v>5.7891722409962936E-3</v>
      </c>
      <c r="CC24" s="28">
        <f t="shared" si="89"/>
        <v>9.8908007737421672E-2</v>
      </c>
      <c r="CD24" s="28"/>
      <c r="CE24" s="28">
        <f t="shared" si="50"/>
        <v>4.9454003868710836E-2</v>
      </c>
      <c r="CF24" s="28">
        <f t="shared" si="51"/>
        <v>1.6113196070773016E-2</v>
      </c>
      <c r="CG24" s="28">
        <f t="shared" si="52"/>
        <v>2.8945861204981468E-3</v>
      </c>
      <c r="CH24" s="10">
        <v>14</v>
      </c>
      <c r="CI24" s="15"/>
      <c r="CJ24" s="14"/>
      <c r="CK24" s="14">
        <f t="shared" si="64"/>
        <v>250</v>
      </c>
      <c r="CL24" s="14">
        <f t="shared" si="62"/>
        <v>250</v>
      </c>
      <c r="CM24" s="14">
        <f>CK24*$L$33/100</f>
        <v>119.53125</v>
      </c>
      <c r="CN24" s="14">
        <f t="shared" si="63"/>
        <v>130.46875</v>
      </c>
      <c r="CO24" s="14">
        <f>CL24*$L$37/100</f>
        <v>31.25</v>
      </c>
      <c r="CP24" s="21"/>
      <c r="CQ24" s="20">
        <f>$T$32*100*CN24/$DF24</f>
        <v>3.2226392141546031E-2</v>
      </c>
      <c r="CR24" s="20">
        <f>$T$36*100*CO24/$DF24</f>
        <v>5.7891722409962936E-3</v>
      </c>
      <c r="CS24" s="28">
        <f>$T$40*100*CM24/$DF24</f>
        <v>9.8908007737421672E-2</v>
      </c>
      <c r="CT24" s="28"/>
      <c r="CU24" s="28">
        <f t="shared" si="57"/>
        <v>4.9454003868710836E-2</v>
      </c>
      <c r="CV24" s="28">
        <f t="shared" si="58"/>
        <v>1.6113196070773016E-2</v>
      </c>
      <c r="CW24" s="28">
        <f t="shared" si="59"/>
        <v>2.8945861204981468E-3</v>
      </c>
      <c r="CX24" s="4"/>
      <c r="CY24" s="4">
        <f t="shared" si="6"/>
        <v>2953.125</v>
      </c>
      <c r="CZ24" s="2">
        <f t="shared" si="7"/>
        <v>0.39916342601669441</v>
      </c>
      <c r="DA24" s="2">
        <f t="shared" si="8"/>
        <v>1.0385340812429276</v>
      </c>
      <c r="DB24" s="2">
        <f t="shared" si="9"/>
        <v>1.7573828348727387</v>
      </c>
      <c r="DC24" s="37">
        <f t="shared" si="10"/>
        <v>1.3582194088560442</v>
      </c>
      <c r="DD24" s="4"/>
      <c r="DE24" s="3">
        <v>78017</v>
      </c>
      <c r="DF24" s="3">
        <f t="shared" si="53"/>
        <v>80970.125</v>
      </c>
      <c r="DG24" s="4"/>
      <c r="DH24" s="3">
        <f t="shared" si="60"/>
        <v>5294.1937378907533</v>
      </c>
      <c r="DI24" s="3">
        <f t="shared" si="0"/>
        <v>67859.488802321968</v>
      </c>
      <c r="DJ24" s="3">
        <f t="shared" si="11"/>
        <v>5388.8972939230789</v>
      </c>
      <c r="DK24" s="3">
        <f t="shared" si="1"/>
        <v>66554.143196926991</v>
      </c>
      <c r="DL24" s="1">
        <f t="shared" si="2"/>
        <v>1.7888192370923095</v>
      </c>
      <c r="DM24" s="1">
        <f t="shared" si="2"/>
        <v>-1.923600705566042</v>
      </c>
      <c r="DO24" s="3">
        <f t="shared" si="12"/>
        <v>94.70355603232565</v>
      </c>
      <c r="DP24" s="3">
        <f t="shared" si="13"/>
        <v>38.738021031756666</v>
      </c>
      <c r="DQ24" s="3">
        <f t="shared" si="14"/>
        <v>27.814870895282805</v>
      </c>
      <c r="DR24" s="3">
        <f t="shared" si="15"/>
        <v>21.510507062944292</v>
      </c>
      <c r="DS24" s="4">
        <f t="shared" si="16"/>
        <v>28.150664105286218</v>
      </c>
      <c r="DT24" s="3">
        <f t="shared" si="17"/>
        <v>45.042384864095176</v>
      </c>
      <c r="DU24" s="3">
        <f t="shared" si="18"/>
        <v>49.66117116823051</v>
      </c>
      <c r="DW24" s="2">
        <f t="shared" si="19"/>
        <v>0.71884875362981115</v>
      </c>
      <c r="DX24" s="2">
        <f t="shared" si="3"/>
        <v>0.51615143837773503</v>
      </c>
      <c r="DY24" s="2">
        <f t="shared" si="20"/>
        <v>0.83583676599085177</v>
      </c>
      <c r="DZ24" s="2">
        <f t="shared" si="4"/>
        <v>0.52238264286519254</v>
      </c>
      <c r="EA24" s="2">
        <f t="shared" si="5"/>
        <v>0.52238264286519243</v>
      </c>
      <c r="EB24" s="2"/>
      <c r="EC24" s="2"/>
      <c r="ED24" s="3">
        <f t="shared" si="21"/>
        <v>5339.2361227548481</v>
      </c>
      <c r="EE24" s="3">
        <f t="shared" si="22"/>
        <v>49.661171168230794</v>
      </c>
      <c r="EF24" s="3">
        <f t="shared" si="23"/>
        <v>68436.829444285846</v>
      </c>
      <c r="EG24" s="3">
        <f t="shared" si="24"/>
        <v>16816.481242152226</v>
      </c>
      <c r="EH24" s="70">
        <f t="shared" si="25"/>
        <v>0.85078837485159653</v>
      </c>
      <c r="EI24" s="1">
        <f t="shared" si="26"/>
        <v>24.572268146703752</v>
      </c>
    </row>
    <row r="25" spans="1:139" ht="15.75" thickBot="1" x14ac:dyDescent="0.3">
      <c r="A25">
        <v>2035</v>
      </c>
      <c r="B25">
        <v>20</v>
      </c>
      <c r="D25" s="32">
        <v>0</v>
      </c>
      <c r="E25" s="1"/>
      <c r="F25" s="10">
        <v>20</v>
      </c>
      <c r="G25" s="15"/>
      <c r="H25" s="14"/>
      <c r="I25" s="14">
        <f t="shared" si="35"/>
        <v>750</v>
      </c>
      <c r="J25" s="14">
        <f t="shared" si="29"/>
        <v>750</v>
      </c>
      <c r="K25" s="14">
        <f t="shared" si="65"/>
        <v>358.59375</v>
      </c>
      <c r="L25" s="14">
        <f t="shared" si="30"/>
        <v>391.40625</v>
      </c>
      <c r="M25" s="14">
        <f t="shared" si="66"/>
        <v>93.75</v>
      </c>
      <c r="N25" s="21"/>
      <c r="O25" s="20">
        <f t="shared" si="67"/>
        <v>9.7066386433490345E-2</v>
      </c>
      <c r="P25" s="20">
        <f t="shared" si="68"/>
        <v>1.7437075407213835E-2</v>
      </c>
      <c r="Q25" s="28">
        <f t="shared" si="69"/>
        <v>0.29791243333224837</v>
      </c>
      <c r="R25" s="28"/>
      <c r="S25" s="28">
        <f t="shared" si="27"/>
        <v>0.14895621666612419</v>
      </c>
      <c r="T25" s="28">
        <f t="shared" si="28"/>
        <v>4.8533193216745173E-2</v>
      </c>
      <c r="U25" s="28">
        <f t="shared" si="31"/>
        <v>8.7185377036069177E-3</v>
      </c>
      <c r="V25" s="10">
        <v>19</v>
      </c>
      <c r="W25" s="15"/>
      <c r="X25" s="14"/>
      <c r="Y25" s="14">
        <f t="shared" si="41"/>
        <v>750</v>
      </c>
      <c r="Z25" s="14">
        <f t="shared" si="36"/>
        <v>750</v>
      </c>
      <c r="AA25" s="14">
        <f t="shared" si="70"/>
        <v>358.59375</v>
      </c>
      <c r="AB25" s="14">
        <f t="shared" si="37"/>
        <v>391.40625</v>
      </c>
      <c r="AC25" s="14">
        <f t="shared" si="71"/>
        <v>93.75</v>
      </c>
      <c r="AD25" s="21"/>
      <c r="AE25" s="20">
        <f t="shared" si="72"/>
        <v>9.7066386433490345E-2</v>
      </c>
      <c r="AF25" s="20">
        <f t="shared" si="73"/>
        <v>1.7437075407213835E-2</v>
      </c>
      <c r="AG25" s="28">
        <f t="shared" si="74"/>
        <v>0.29791243333224837</v>
      </c>
      <c r="AH25" s="28"/>
      <c r="AI25" s="28">
        <f t="shared" si="32"/>
        <v>0.14895621666612419</v>
      </c>
      <c r="AJ25" s="28">
        <f t="shared" si="33"/>
        <v>4.8533193216745173E-2</v>
      </c>
      <c r="AK25" s="28">
        <f t="shared" si="34"/>
        <v>8.7185377036069177E-3</v>
      </c>
      <c r="AL25" s="10">
        <v>18</v>
      </c>
      <c r="AM25" s="15"/>
      <c r="AN25" s="14"/>
      <c r="AO25" s="14">
        <f t="shared" si="47"/>
        <v>375</v>
      </c>
      <c r="AP25" s="14">
        <f t="shared" si="42"/>
        <v>375</v>
      </c>
      <c r="AQ25" s="14">
        <f t="shared" si="75"/>
        <v>179.296875</v>
      </c>
      <c r="AR25" s="14">
        <f t="shared" si="43"/>
        <v>195.703125</v>
      </c>
      <c r="AS25" s="14">
        <f t="shared" si="76"/>
        <v>46.875</v>
      </c>
      <c r="AT25" s="21"/>
      <c r="AU25" s="20">
        <f t="shared" si="77"/>
        <v>4.8533193216745173E-2</v>
      </c>
      <c r="AV25" s="20">
        <f t="shared" si="78"/>
        <v>8.7185377036069177E-3</v>
      </c>
      <c r="AW25" s="28">
        <f t="shared" si="79"/>
        <v>0.14895621666612419</v>
      </c>
      <c r="AX25" s="28"/>
      <c r="AY25" s="28">
        <f t="shared" si="38"/>
        <v>7.4478108333062093E-2</v>
      </c>
      <c r="AZ25" s="28">
        <f t="shared" si="39"/>
        <v>2.4266596608372586E-2</v>
      </c>
      <c r="BA25" s="28">
        <f t="shared" si="40"/>
        <v>4.3592688518034588E-3</v>
      </c>
      <c r="BB25" s="10">
        <v>17</v>
      </c>
      <c r="BC25" s="15"/>
      <c r="BD25" s="14"/>
      <c r="BE25" s="14">
        <f t="shared" si="54"/>
        <v>250</v>
      </c>
      <c r="BF25" s="14">
        <f t="shared" si="48"/>
        <v>250</v>
      </c>
      <c r="BG25" s="14">
        <f t="shared" si="80"/>
        <v>119.53125</v>
      </c>
      <c r="BH25" s="14">
        <f t="shared" si="49"/>
        <v>130.46875</v>
      </c>
      <c r="BI25" s="14">
        <f t="shared" si="81"/>
        <v>31.25</v>
      </c>
      <c r="BJ25" s="21"/>
      <c r="BK25" s="20">
        <f t="shared" si="82"/>
        <v>3.2355462144496784E-2</v>
      </c>
      <c r="BL25" s="20">
        <f t="shared" si="83"/>
        <v>5.8123584690712785E-3</v>
      </c>
      <c r="BM25" s="28">
        <f t="shared" si="84"/>
        <v>9.9304144444082781E-2</v>
      </c>
      <c r="BN25" s="28"/>
      <c r="BO25" s="28">
        <f t="shared" si="44"/>
        <v>4.9652072222041391E-2</v>
      </c>
      <c r="BP25" s="28">
        <f t="shared" si="45"/>
        <v>1.6177731072248392E-2</v>
      </c>
      <c r="BQ25" s="28">
        <f t="shared" si="46"/>
        <v>2.9061792345356392E-3</v>
      </c>
      <c r="BR25" s="10">
        <v>16</v>
      </c>
      <c r="BS25" s="15"/>
      <c r="BT25" s="14"/>
      <c r="BU25" s="14">
        <f t="shared" si="61"/>
        <v>250</v>
      </c>
      <c r="BV25" s="14">
        <f t="shared" si="55"/>
        <v>250</v>
      </c>
      <c r="BW25" s="14">
        <f t="shared" si="85"/>
        <v>119.53125</v>
      </c>
      <c r="BX25" s="14">
        <f t="shared" si="56"/>
        <v>130.46875</v>
      </c>
      <c r="BY25" s="14">
        <f t="shared" si="86"/>
        <v>31.25</v>
      </c>
      <c r="BZ25" s="21"/>
      <c r="CA25" s="20">
        <f t="shared" si="87"/>
        <v>3.2355462144496784E-2</v>
      </c>
      <c r="CB25" s="20">
        <f t="shared" si="88"/>
        <v>5.8123584690712785E-3</v>
      </c>
      <c r="CC25" s="28">
        <f t="shared" si="89"/>
        <v>9.9304144444082781E-2</v>
      </c>
      <c r="CD25" s="28"/>
      <c r="CE25" s="28">
        <f t="shared" si="50"/>
        <v>4.9652072222041391E-2</v>
      </c>
      <c r="CF25" s="28">
        <f t="shared" si="51"/>
        <v>1.6177731072248392E-2</v>
      </c>
      <c r="CG25" s="28">
        <f t="shared" si="52"/>
        <v>2.9061792345356392E-3</v>
      </c>
      <c r="CH25" s="10">
        <v>15</v>
      </c>
      <c r="CI25" s="15"/>
      <c r="CJ25" s="14"/>
      <c r="CK25" s="14">
        <f t="shared" si="64"/>
        <v>250</v>
      </c>
      <c r="CL25" s="14">
        <f t="shared" si="62"/>
        <v>250</v>
      </c>
      <c r="CM25" s="14">
        <f>CK25*$L$33/100</f>
        <v>119.53125</v>
      </c>
      <c r="CN25" s="14">
        <f t="shared" si="63"/>
        <v>130.46875</v>
      </c>
      <c r="CO25" s="14">
        <f>CL25*$L$37/100</f>
        <v>31.25</v>
      </c>
      <c r="CP25" s="21"/>
      <c r="CQ25" s="20">
        <f>$T$32*100*CN25/$DF25</f>
        <v>3.2355462144496784E-2</v>
      </c>
      <c r="CR25" s="20">
        <f>$T$36*100*CO25/$DF25</f>
        <v>5.8123584690712785E-3</v>
      </c>
      <c r="CS25" s="28">
        <f>$T$40*100*CM25/$DF25</f>
        <v>9.9304144444082781E-2</v>
      </c>
      <c r="CT25" s="28"/>
      <c r="CU25" s="28">
        <f t="shared" si="57"/>
        <v>4.9652072222041391E-2</v>
      </c>
      <c r="CV25" s="28">
        <f t="shared" si="58"/>
        <v>1.6177731072248392E-2</v>
      </c>
      <c r="CW25" s="28">
        <f t="shared" si="59"/>
        <v>2.9061792345356392E-3</v>
      </c>
      <c r="CX25" s="4"/>
      <c r="CY25" s="4">
        <f t="shared" si="6"/>
        <v>2953.125</v>
      </c>
      <c r="CZ25" s="2">
        <f t="shared" si="7"/>
        <v>0.40076211644246457</v>
      </c>
      <c r="DA25" s="2">
        <f t="shared" si="8"/>
        <v>1.0426935166628692</v>
      </c>
      <c r="DB25" s="2">
        <f t="shared" si="9"/>
        <v>1.7644213332155358</v>
      </c>
      <c r="DC25" s="38">
        <f t="shared" si="10"/>
        <v>1.3636592167730712</v>
      </c>
      <c r="DD25" s="4"/>
      <c r="DE25" s="3">
        <v>77694</v>
      </c>
      <c r="DF25" s="3">
        <f t="shared" si="53"/>
        <v>80647.125</v>
      </c>
      <c r="DG25" s="4"/>
      <c r="DH25" s="3">
        <f t="shared" si="60"/>
        <v>5453.0195500274758</v>
      </c>
      <c r="DI25" s="3">
        <f t="shared" si="0"/>
        <v>70185.851546161546</v>
      </c>
      <c r="DJ25" s="3">
        <f t="shared" si="11"/>
        <v>5550.9619060973246</v>
      </c>
      <c r="DK25" s="3">
        <f t="shared" si="1"/>
        <v>68830.251618979906</v>
      </c>
      <c r="DL25" s="1">
        <f t="shared" si="2"/>
        <v>1.7961123221968966</v>
      </c>
      <c r="DM25" s="1">
        <f t="shared" si="2"/>
        <v>-1.931443299922142</v>
      </c>
      <c r="DO25" s="3">
        <f t="shared" si="12"/>
        <v>97.942356069848756</v>
      </c>
      <c r="DP25" s="3">
        <f t="shared" si="13"/>
        <v>40.06283616254651</v>
      </c>
      <c r="DQ25" s="3">
        <f t="shared" si="14"/>
        <v>28.766121393929311</v>
      </c>
      <c r="DR25" s="3">
        <f t="shared" si="15"/>
        <v>22.246152417790615</v>
      </c>
      <c r="DS25" s="4">
        <f t="shared" si="16"/>
        <v>29.113398513373124</v>
      </c>
      <c r="DT25" s="3">
        <f t="shared" si="17"/>
        <v>46.582805138685202</v>
      </c>
      <c r="DU25" s="3">
        <f t="shared" si="18"/>
        <v>51.359550931163739</v>
      </c>
      <c r="DW25" s="2">
        <f t="shared" si="19"/>
        <v>0.7217278165526666</v>
      </c>
      <c r="DX25" s="2">
        <f t="shared" si="3"/>
        <v>0.51821867778144604</v>
      </c>
      <c r="DY25" s="2">
        <f t="shared" si="20"/>
        <v>0.8391843778916479</v>
      </c>
      <c r="DZ25" s="2">
        <f t="shared" si="4"/>
        <v>0.52447483888142321</v>
      </c>
      <c r="EA25" s="2">
        <f t="shared" si="5"/>
        <v>0.52447483888142332</v>
      </c>
      <c r="EB25" s="2"/>
      <c r="EC25" s="2"/>
      <c r="ED25" s="3">
        <f t="shared" si="21"/>
        <v>5499.602355166161</v>
      </c>
      <c r="EE25" s="3">
        <f t="shared" si="22"/>
        <v>51.35955093116354</v>
      </c>
      <c r="EF25" s="3">
        <f t="shared" si="23"/>
        <v>70785.419146474131</v>
      </c>
      <c r="EG25" s="3">
        <f t="shared" si="24"/>
        <v>17391.593966108288</v>
      </c>
      <c r="EH25" s="70">
        <f t="shared" si="25"/>
        <v>0.85425707190891487</v>
      </c>
      <c r="EI25" s="1">
        <f t="shared" si="26"/>
        <v>24.569458196073388</v>
      </c>
    </row>
    <row r="26" spans="1:139" s="33" customFormat="1" ht="15.75" thickBot="1" x14ac:dyDescent="0.3"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AD26" s="34"/>
      <c r="AE26" s="34"/>
      <c r="AF26" s="34"/>
      <c r="AG26" s="34"/>
      <c r="AH26" s="34"/>
      <c r="AI26" s="34"/>
      <c r="AJ26" s="34"/>
      <c r="AK26" s="34"/>
      <c r="AL26" s="34"/>
      <c r="AN26" s="34"/>
      <c r="AO26" s="34"/>
      <c r="AP26" s="34"/>
      <c r="AQ26" s="34"/>
      <c r="AR26" s="34"/>
      <c r="AS26" s="34"/>
      <c r="AT26" s="34"/>
      <c r="AU26" s="35"/>
      <c r="AV26" s="35"/>
      <c r="AW26" s="35"/>
      <c r="AX26" s="35"/>
      <c r="AY26" s="35"/>
      <c r="AZ26" s="35"/>
      <c r="BA26" s="35"/>
      <c r="BB26" s="34"/>
      <c r="BD26" s="34"/>
      <c r="BE26" s="34"/>
      <c r="BF26" s="34"/>
      <c r="BG26" s="34"/>
      <c r="BH26" s="34"/>
      <c r="BI26" s="34"/>
      <c r="BJ26" s="34"/>
      <c r="BK26" s="35"/>
      <c r="BL26" s="35"/>
      <c r="BM26" s="35"/>
      <c r="BN26" s="35"/>
      <c r="BO26" s="35"/>
      <c r="BP26" s="35"/>
      <c r="BQ26" s="35"/>
      <c r="BR26" s="34"/>
      <c r="BT26" s="34"/>
      <c r="BU26" s="34"/>
      <c r="BV26" s="34"/>
      <c r="BW26" s="34"/>
      <c r="BX26" s="34"/>
      <c r="BY26" s="34"/>
      <c r="BZ26" s="34"/>
      <c r="CA26" s="35"/>
      <c r="CB26" s="35"/>
      <c r="CC26" s="35"/>
      <c r="CD26" s="35"/>
      <c r="CE26" s="35"/>
      <c r="CF26" s="35"/>
      <c r="CG26" s="35"/>
      <c r="CH26" s="34"/>
      <c r="CJ26" s="34"/>
      <c r="CK26" s="34"/>
      <c r="CL26" s="34"/>
      <c r="CM26" s="34"/>
      <c r="CN26" s="34"/>
      <c r="CO26" s="34"/>
      <c r="CP26" s="34"/>
      <c r="CQ26" s="35"/>
      <c r="CR26" s="35"/>
      <c r="CS26" s="35"/>
      <c r="CT26" s="35"/>
      <c r="CU26" s="35"/>
      <c r="CV26" s="35"/>
      <c r="CW26" s="35"/>
      <c r="CX26" s="34"/>
      <c r="CY26" s="34"/>
      <c r="CZ26" s="35"/>
      <c r="DA26" s="35"/>
      <c r="DB26" s="35"/>
      <c r="DC26" s="35"/>
    </row>
    <row r="27" spans="1:139" s="33" customFormat="1" x14ac:dyDescent="0.25">
      <c r="C27" s="39"/>
      <c r="D27" s="40"/>
      <c r="E27" s="40"/>
      <c r="F27" s="40"/>
      <c r="G27" s="40"/>
      <c r="H27" s="40"/>
      <c r="I27" s="40"/>
      <c r="J27" s="40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0"/>
      <c r="W27" s="40"/>
      <c r="X27" s="40"/>
      <c r="Y27" s="40"/>
      <c r="Z27" s="40"/>
      <c r="AA27" s="42"/>
      <c r="AD27" s="34"/>
      <c r="AE27" s="34"/>
      <c r="AF27" s="34"/>
      <c r="AG27" s="34"/>
      <c r="AH27" s="34"/>
      <c r="AI27" s="34"/>
      <c r="AJ27" s="34"/>
      <c r="AK27" s="34"/>
      <c r="AL27" s="34"/>
      <c r="AN27" s="34"/>
      <c r="AO27" s="34"/>
      <c r="AP27" s="34"/>
      <c r="AQ27" s="34"/>
      <c r="AR27" s="34"/>
      <c r="AS27" s="34"/>
      <c r="AT27" s="34"/>
      <c r="AU27" s="35"/>
      <c r="AV27" s="35"/>
      <c r="AW27" s="35"/>
      <c r="AX27" s="35"/>
      <c r="AY27" s="35"/>
      <c r="AZ27" s="34"/>
      <c r="BA27" s="34"/>
      <c r="BB27" s="34"/>
      <c r="BD27" s="34"/>
      <c r="BE27" s="34"/>
      <c r="BF27" s="34"/>
      <c r="BG27" s="34"/>
      <c r="BH27" s="34"/>
      <c r="BI27" s="34"/>
      <c r="BJ27" s="34"/>
      <c r="BK27" s="35"/>
      <c r="BL27" s="35"/>
      <c r="BM27" s="35"/>
      <c r="BN27" s="35"/>
      <c r="BO27" s="35"/>
      <c r="BP27" s="35"/>
      <c r="BQ27" s="35"/>
      <c r="BR27" s="34"/>
      <c r="BT27" s="34"/>
      <c r="BU27" s="34"/>
      <c r="BV27" s="34"/>
      <c r="BW27" s="34"/>
      <c r="BX27" s="34"/>
      <c r="BY27" s="34"/>
      <c r="BZ27" s="34"/>
      <c r="CA27" s="35"/>
      <c r="CB27" s="35"/>
      <c r="CC27" s="35"/>
      <c r="CD27" s="35"/>
      <c r="CE27" s="35"/>
      <c r="CF27" s="35"/>
      <c r="CG27" s="35"/>
      <c r="CH27" s="34"/>
      <c r="CJ27" s="34"/>
      <c r="CK27" s="34"/>
      <c r="CL27" s="34"/>
      <c r="CM27" s="34"/>
      <c r="CN27" s="34"/>
      <c r="CO27" s="34"/>
      <c r="CP27" s="34"/>
      <c r="CQ27" s="35"/>
      <c r="CR27" s="35"/>
      <c r="CS27" s="35"/>
      <c r="CT27" s="35"/>
      <c r="CU27" s="35"/>
      <c r="CV27" s="35"/>
      <c r="CW27" s="35"/>
      <c r="CX27" s="34"/>
      <c r="CY27" s="34"/>
      <c r="CZ27" s="35"/>
      <c r="DA27" s="35"/>
      <c r="DB27" s="35"/>
      <c r="DC27" s="35"/>
    </row>
    <row r="28" spans="1:139" x14ac:dyDescent="0.25">
      <c r="C28" s="43"/>
      <c r="D28" s="44" t="s">
        <v>32</v>
      </c>
      <c r="E28" s="44"/>
      <c r="F28" s="44" t="s">
        <v>33</v>
      </c>
      <c r="G28" s="44"/>
      <c r="H28" s="44"/>
      <c r="I28" s="44"/>
      <c r="J28" s="44"/>
      <c r="K28" s="44"/>
      <c r="L28" s="45">
        <v>100</v>
      </c>
      <c r="M28" s="44"/>
      <c r="N28" s="44" t="s">
        <v>38</v>
      </c>
      <c r="O28" s="44"/>
      <c r="P28" s="44"/>
      <c r="Q28" s="44"/>
      <c r="R28" s="44"/>
      <c r="S28" s="44"/>
      <c r="T28" s="46">
        <f>assumptions!E19/100</f>
        <v>0.33</v>
      </c>
      <c r="U28" s="44"/>
      <c r="V28" s="44" t="s">
        <v>43</v>
      </c>
      <c r="W28" s="44"/>
      <c r="X28" s="44"/>
      <c r="Y28" s="44"/>
      <c r="Z28" s="44"/>
      <c r="AA28" s="47"/>
      <c r="BB28" s="4"/>
      <c r="BD28" s="4"/>
      <c r="BE28" s="4"/>
      <c r="BF28" s="4"/>
      <c r="BG28" s="4"/>
      <c r="BH28" s="4"/>
      <c r="BI28" s="4"/>
      <c r="BJ28" s="4"/>
      <c r="BK28" s="35"/>
      <c r="BL28" s="35"/>
      <c r="BM28" s="35"/>
      <c r="BN28" s="35"/>
      <c r="BO28" s="35"/>
      <c r="BP28" s="33"/>
      <c r="BQ28" s="33"/>
      <c r="BR28" s="34"/>
      <c r="BS28" s="33"/>
      <c r="BT28" s="34"/>
      <c r="BU28" s="34"/>
      <c r="BV28" s="34"/>
      <c r="BW28" s="34"/>
      <c r="BX28" s="34"/>
      <c r="BY28" s="34"/>
      <c r="BZ28" s="34"/>
      <c r="CA28" s="35"/>
      <c r="CB28" s="35"/>
      <c r="CC28" s="35"/>
      <c r="CD28" s="35"/>
      <c r="CE28" s="35"/>
      <c r="CF28" s="35"/>
      <c r="CG28" s="35"/>
      <c r="CH28" s="34"/>
      <c r="CI28" s="33"/>
      <c r="CJ28" s="34"/>
      <c r="CK28" s="34"/>
      <c r="CL28" s="34"/>
      <c r="CM28" s="34"/>
      <c r="CN28" s="34"/>
      <c r="CO28" s="34"/>
      <c r="CP28" s="34"/>
      <c r="CQ28" s="35"/>
      <c r="CR28" s="35"/>
      <c r="CS28" s="35"/>
      <c r="CT28" s="35"/>
      <c r="CU28" s="35"/>
      <c r="CV28" s="35"/>
      <c r="CW28" s="35"/>
      <c r="CY28" s="4"/>
      <c r="CZ28" s="2"/>
      <c r="DA28" s="2"/>
      <c r="DB28" s="2"/>
      <c r="DC28" s="2"/>
    </row>
    <row r="29" spans="1:139" x14ac:dyDescent="0.25">
      <c r="C29" s="43"/>
      <c r="D29" s="44" t="s">
        <v>34</v>
      </c>
      <c r="E29" s="44"/>
      <c r="F29" s="44"/>
      <c r="G29" s="44"/>
      <c r="H29" s="44"/>
      <c r="I29" s="44"/>
      <c r="J29" s="44"/>
      <c r="K29" s="44"/>
      <c r="L29" s="45">
        <f>assumptions!E7</f>
        <v>50</v>
      </c>
      <c r="M29" s="44"/>
      <c r="N29" s="44"/>
      <c r="O29" s="44"/>
      <c r="P29" s="44"/>
      <c r="Q29" s="44"/>
      <c r="R29" s="44"/>
      <c r="S29" s="44"/>
      <c r="T29" s="48"/>
      <c r="U29" s="44"/>
      <c r="V29" s="49" t="s">
        <v>44</v>
      </c>
      <c r="W29" s="44"/>
      <c r="X29" s="44"/>
      <c r="Y29" s="44"/>
      <c r="Z29" s="50">
        <f>assumptions!E25</f>
        <v>0.5</v>
      </c>
      <c r="AA29" s="47"/>
      <c r="BK29" s="33"/>
      <c r="BL29" s="33"/>
      <c r="BM29" s="33"/>
      <c r="BN29" s="33"/>
      <c r="BO29" s="33"/>
      <c r="BP29" s="33"/>
      <c r="BQ29" s="33"/>
      <c r="BR29" s="34"/>
      <c r="BS29" s="33"/>
      <c r="BT29" s="34"/>
      <c r="BU29" s="34"/>
      <c r="BV29" s="34"/>
      <c r="BW29" s="34"/>
      <c r="BX29" s="34"/>
      <c r="BY29" s="34"/>
      <c r="BZ29" s="34"/>
      <c r="CA29" s="35"/>
      <c r="CB29" s="35"/>
      <c r="CC29" s="35"/>
      <c r="CD29" s="35"/>
      <c r="CE29" s="35"/>
      <c r="CF29" s="33"/>
      <c r="CG29" s="33"/>
      <c r="CH29" s="34"/>
      <c r="CI29" s="33"/>
      <c r="CJ29" s="34"/>
      <c r="CK29" s="34"/>
      <c r="CL29" s="34"/>
      <c r="CM29" s="34"/>
      <c r="CN29" s="34"/>
      <c r="CO29" s="34"/>
      <c r="CP29" s="34"/>
      <c r="CQ29" s="35"/>
      <c r="CR29" s="35"/>
      <c r="CS29" s="35"/>
      <c r="CT29" s="35"/>
      <c r="CU29" s="35"/>
      <c r="CV29" s="35"/>
      <c r="CW29" s="35"/>
      <c r="CY29" s="4"/>
      <c r="CZ29" s="2"/>
      <c r="DA29" s="2"/>
      <c r="DB29" s="2"/>
      <c r="DC29" s="2"/>
    </row>
    <row r="30" spans="1:139" x14ac:dyDescent="0.25"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 t="s">
        <v>39</v>
      </c>
      <c r="O30" s="44"/>
      <c r="P30" s="44"/>
      <c r="Q30" s="44"/>
      <c r="R30" s="44"/>
      <c r="S30" s="44"/>
      <c r="T30" s="46">
        <f>assumptions!E21/100</f>
        <v>0.2</v>
      </c>
      <c r="U30" s="44"/>
      <c r="V30" s="49" t="s">
        <v>51</v>
      </c>
      <c r="W30" s="44"/>
      <c r="X30" s="44"/>
      <c r="Y30" s="44"/>
      <c r="Z30" s="50">
        <f>assumptions!E26</f>
        <v>0.5</v>
      </c>
      <c r="AA30" s="47"/>
      <c r="CH30" s="4"/>
      <c r="CJ30" s="4"/>
      <c r="CK30" s="4"/>
      <c r="CL30" s="4"/>
      <c r="CM30" s="4"/>
      <c r="CN30" s="4"/>
      <c r="CO30" s="4"/>
      <c r="CP30" s="4"/>
      <c r="CQ30" s="2"/>
      <c r="CR30" s="2"/>
      <c r="CS30" s="2"/>
      <c r="CT30" s="2"/>
      <c r="CU30" s="2"/>
      <c r="CY30" s="4"/>
      <c r="CZ30" s="2"/>
      <c r="DA30" s="2"/>
      <c r="DB30" s="2"/>
      <c r="DC30" s="2"/>
    </row>
    <row r="31" spans="1:139" x14ac:dyDescent="0.25">
      <c r="C31" s="43"/>
      <c r="D31" s="44" t="s">
        <v>35</v>
      </c>
      <c r="E31" s="44"/>
      <c r="F31" s="44"/>
      <c r="G31" s="44"/>
      <c r="H31" s="44"/>
      <c r="I31" s="44"/>
      <c r="J31" s="44"/>
      <c r="K31" s="44"/>
      <c r="L31" s="45">
        <f>assumptions!E43</f>
        <v>31.875</v>
      </c>
      <c r="M31" s="44"/>
      <c r="N31" s="44" t="s">
        <v>40</v>
      </c>
      <c r="O31" s="44"/>
      <c r="P31" s="44"/>
      <c r="Q31" s="44"/>
      <c r="R31" s="44"/>
      <c r="S31" s="44"/>
      <c r="T31" s="46">
        <f>assumptions!E22/100</f>
        <v>0.2</v>
      </c>
      <c r="U31" s="44"/>
      <c r="V31" s="49" t="s">
        <v>52</v>
      </c>
      <c r="W31" s="44"/>
      <c r="X31" s="44"/>
      <c r="Y31" s="44"/>
      <c r="Z31" s="50">
        <f>assumptions!E27</f>
        <v>0.5</v>
      </c>
      <c r="AA31" s="47"/>
    </row>
    <row r="32" spans="1:139" x14ac:dyDescent="0.25">
      <c r="C32" s="43"/>
      <c r="D32" s="44" t="s">
        <v>36</v>
      </c>
      <c r="E32" s="44"/>
      <c r="F32" s="44"/>
      <c r="G32" s="44"/>
      <c r="H32" s="44"/>
      <c r="I32" s="44"/>
      <c r="J32" s="44"/>
      <c r="K32" s="44"/>
      <c r="L32" s="45">
        <f>assumptions!E44</f>
        <v>39.84375</v>
      </c>
      <c r="M32" s="44"/>
      <c r="N32" s="44" t="s">
        <v>45</v>
      </c>
      <c r="O32" s="44"/>
      <c r="P32" s="44"/>
      <c r="Q32" s="44"/>
      <c r="R32" s="44"/>
      <c r="S32" s="44"/>
      <c r="T32" s="46">
        <f>assumptions!E23/100</f>
        <v>0.2</v>
      </c>
      <c r="U32" s="44"/>
      <c r="V32" s="49" t="s">
        <v>53</v>
      </c>
      <c r="W32" s="44"/>
      <c r="X32" s="44"/>
      <c r="Y32" s="44"/>
      <c r="Z32" s="50">
        <f>assumptions!E28</f>
        <v>0.5</v>
      </c>
      <c r="AA32" s="47"/>
    </row>
    <row r="33" spans="3:27" x14ac:dyDescent="0.25">
      <c r="C33" s="43"/>
      <c r="D33" s="44" t="s">
        <v>46</v>
      </c>
      <c r="E33" s="44"/>
      <c r="F33" s="44"/>
      <c r="G33" s="44"/>
      <c r="H33" s="44"/>
      <c r="I33" s="44"/>
      <c r="J33" s="44"/>
      <c r="K33" s="44"/>
      <c r="L33" s="45">
        <f>assumptions!E45</f>
        <v>47.8125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7"/>
    </row>
    <row r="34" spans="3:27" x14ac:dyDescent="0.25">
      <c r="C34" s="43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 t="s">
        <v>41</v>
      </c>
      <c r="O34" s="44"/>
      <c r="P34" s="44"/>
      <c r="Q34" s="44"/>
      <c r="R34" s="44"/>
      <c r="S34" s="44"/>
      <c r="T34" s="46">
        <v>0.15</v>
      </c>
      <c r="U34" s="44"/>
      <c r="V34" s="54" t="s">
        <v>105</v>
      </c>
      <c r="W34" s="44"/>
      <c r="X34" s="44"/>
      <c r="Y34" s="44"/>
      <c r="Z34" s="77">
        <v>0.497</v>
      </c>
      <c r="AA34" s="47"/>
    </row>
    <row r="35" spans="3:27" x14ac:dyDescent="0.25">
      <c r="C35" s="43"/>
      <c r="D35" s="44" t="s">
        <v>37</v>
      </c>
      <c r="E35" s="44"/>
      <c r="F35" s="44"/>
      <c r="G35" s="44"/>
      <c r="H35" s="44"/>
      <c r="I35" s="44"/>
      <c r="J35" s="44"/>
      <c r="K35" s="44"/>
      <c r="L35" s="50">
        <v>50</v>
      </c>
      <c r="M35" s="44"/>
      <c r="N35" s="44" t="s">
        <v>42</v>
      </c>
      <c r="O35" s="44"/>
      <c r="P35" s="44"/>
      <c r="Q35" s="44"/>
      <c r="R35" s="44"/>
      <c r="S35" s="44"/>
      <c r="T35" s="46">
        <v>0.15</v>
      </c>
      <c r="U35" s="44"/>
      <c r="V35" s="54" t="s">
        <v>108</v>
      </c>
      <c r="W35" s="44"/>
      <c r="X35" s="44"/>
      <c r="Y35" s="44"/>
      <c r="Z35" s="44"/>
      <c r="AA35" s="47"/>
    </row>
    <row r="36" spans="3:27" x14ac:dyDescent="0.25">
      <c r="C36" s="43"/>
      <c r="D36" s="44" t="s">
        <v>62</v>
      </c>
      <c r="E36" s="44"/>
      <c r="F36" s="44"/>
      <c r="G36" s="44"/>
      <c r="H36" s="44"/>
      <c r="I36" s="44"/>
      <c r="J36" s="44"/>
      <c r="K36" s="44"/>
      <c r="L36" s="50">
        <v>25</v>
      </c>
      <c r="M36" s="44"/>
      <c r="N36" s="44" t="s">
        <v>47</v>
      </c>
      <c r="O36" s="44"/>
      <c r="P36" s="44"/>
      <c r="Q36" s="44"/>
      <c r="R36" s="44"/>
      <c r="S36" s="44"/>
      <c r="T36" s="46">
        <v>0.15</v>
      </c>
      <c r="U36" s="44"/>
      <c r="V36" s="44"/>
      <c r="W36" s="44"/>
      <c r="X36" s="44"/>
      <c r="Y36" s="44"/>
      <c r="Z36" s="44"/>
      <c r="AA36" s="47"/>
    </row>
    <row r="37" spans="3:27" x14ac:dyDescent="0.25">
      <c r="C37" s="43"/>
      <c r="D37" s="44" t="s">
        <v>63</v>
      </c>
      <c r="E37" s="44"/>
      <c r="F37" s="44"/>
      <c r="G37" s="44"/>
      <c r="H37" s="44"/>
      <c r="I37" s="44"/>
      <c r="J37" s="44"/>
      <c r="K37" s="44"/>
      <c r="L37" s="50">
        <v>12.5</v>
      </c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7"/>
    </row>
    <row r="38" spans="3:27" x14ac:dyDescent="0.25">
      <c r="C38" s="43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 t="s">
        <v>48</v>
      </c>
      <c r="O38" s="44"/>
      <c r="P38" s="44"/>
      <c r="Q38" s="44"/>
      <c r="R38" s="44"/>
      <c r="S38" s="44"/>
      <c r="T38" s="46">
        <f>assumptions!E15/100</f>
        <v>0.67</v>
      </c>
      <c r="U38" s="44"/>
      <c r="V38" s="44"/>
      <c r="W38" s="44"/>
      <c r="X38" s="44"/>
      <c r="Y38" s="44"/>
      <c r="Z38" s="44"/>
      <c r="AA38" s="47"/>
    </row>
    <row r="39" spans="3:27" x14ac:dyDescent="0.25">
      <c r="C39" s="43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 t="s">
        <v>49</v>
      </c>
      <c r="O39" s="44"/>
      <c r="P39" s="44"/>
      <c r="Q39" s="44"/>
      <c r="R39" s="44"/>
      <c r="S39" s="44"/>
      <c r="T39" s="46">
        <f>assumptions!E16/100</f>
        <v>0.67</v>
      </c>
      <c r="U39" s="44"/>
      <c r="V39" s="44"/>
      <c r="W39" s="44"/>
      <c r="X39" s="44"/>
      <c r="Y39" s="44"/>
      <c r="Z39" s="44"/>
      <c r="AA39" s="47"/>
    </row>
    <row r="40" spans="3:27" x14ac:dyDescent="0.25">
      <c r="C40" s="43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 t="s">
        <v>50</v>
      </c>
      <c r="O40" s="44"/>
      <c r="P40" s="44"/>
      <c r="Q40" s="44"/>
      <c r="R40" s="44"/>
      <c r="S40" s="44"/>
      <c r="T40" s="46">
        <f>assumptions!E17/100</f>
        <v>0.67</v>
      </c>
      <c r="U40" s="44"/>
      <c r="V40" s="44"/>
      <c r="W40" s="44"/>
      <c r="X40" s="44"/>
      <c r="Y40" s="44"/>
      <c r="Z40" s="44"/>
      <c r="AA40" s="47"/>
    </row>
    <row r="41" spans="3:27" ht="15.75" thickBot="1" x14ac:dyDescent="0.3">
      <c r="C41" s="51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3"/>
    </row>
  </sheetData>
  <mergeCells count="6">
    <mergeCell ref="CH2:CW2"/>
    <mergeCell ref="F2:U2"/>
    <mergeCell ref="V2:AK2"/>
    <mergeCell ref="AL2:BA2"/>
    <mergeCell ref="BB2:BQ2"/>
    <mergeCell ref="BR2:CG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7"/>
  <sheetViews>
    <sheetView showGridLines="0" tabSelected="1" workbookViewId="0">
      <selection activeCell="T28" sqref="T28"/>
    </sheetView>
  </sheetViews>
  <sheetFormatPr baseColWidth="10" defaultColWidth="9.140625" defaultRowHeight="15" x14ac:dyDescent="0.25"/>
  <sheetData>
    <row r="2" spans="2:8" x14ac:dyDescent="0.25">
      <c r="B2" t="s">
        <v>131</v>
      </c>
    </row>
    <row r="3" spans="2:8" x14ac:dyDescent="0.25">
      <c r="C3" t="s">
        <v>103</v>
      </c>
      <c r="D3" t="s">
        <v>126</v>
      </c>
      <c r="E3" t="s">
        <v>127</v>
      </c>
      <c r="H3" s="57" t="s">
        <v>72</v>
      </c>
    </row>
    <row r="4" spans="2:8" x14ac:dyDescent="0.25">
      <c r="B4">
        <v>2015</v>
      </c>
      <c r="C4" s="85">
        <f>baseline!DC5</f>
        <v>-0.3621220351258374</v>
      </c>
      <c r="D4" s="85">
        <f>pessimistic!DC5</f>
        <v>-0.71700162954915803</v>
      </c>
      <c r="E4" s="85">
        <f>good!DC5</f>
        <v>-0.29875067897881585</v>
      </c>
      <c r="H4" s="56" t="s">
        <v>73</v>
      </c>
    </row>
    <row r="5" spans="2:8" x14ac:dyDescent="0.25">
      <c r="B5">
        <v>2016</v>
      </c>
      <c r="C5" s="85">
        <f>baseline!DC6</f>
        <v>-0.71024408721797394</v>
      </c>
      <c r="D5" s="85">
        <f>pessimistic!DC6</f>
        <v>-1.4062832926915885</v>
      </c>
      <c r="E5" s="85">
        <f>good!DC6</f>
        <v>-0.58595137195482849</v>
      </c>
    </row>
    <row r="6" spans="2:8" x14ac:dyDescent="0.25">
      <c r="B6">
        <v>2017</v>
      </c>
      <c r="C6" s="85">
        <f>baseline!DC7</f>
        <v>-0.47215038019118516</v>
      </c>
      <c r="D6" s="85">
        <f>pessimistic!DC7</f>
        <v>-1.1453378744667309</v>
      </c>
      <c r="E6" s="85">
        <f>good!DC7</f>
        <v>-0.24751373205854288</v>
      </c>
    </row>
    <row r="7" spans="2:8" x14ac:dyDescent="0.25">
      <c r="B7">
        <v>2018</v>
      </c>
      <c r="C7" s="85">
        <f>baseline!DC8</f>
        <v>-0.17839370338125582</v>
      </c>
      <c r="D7" s="85">
        <f>pessimistic!DC8</f>
        <v>-0.77332407003991865</v>
      </c>
      <c r="E7" s="85">
        <f>good!DC8</f>
        <v>0.13615145228215775</v>
      </c>
    </row>
    <row r="8" spans="2:8" x14ac:dyDescent="0.25">
      <c r="B8">
        <v>2019</v>
      </c>
      <c r="C8" s="85">
        <f>baseline!DC9</f>
        <v>-9.0366297466034418E-2</v>
      </c>
      <c r="D8" s="85">
        <f>pessimistic!DC9</f>
        <v>-0.70241492284929175</v>
      </c>
      <c r="E8" s="85">
        <f>good!DC9</f>
        <v>0.27839506037225137</v>
      </c>
    </row>
    <row r="9" spans="2:8" x14ac:dyDescent="0.25">
      <c r="B9">
        <v>2020</v>
      </c>
      <c r="C9" s="85">
        <f>baseline!DC10</f>
        <v>-7.1048974726217518E-2</v>
      </c>
      <c r="D9" s="85">
        <f>pessimistic!DC10</f>
        <v>-0.73328426139896075</v>
      </c>
      <c r="E9" s="85">
        <f>good!DC10</f>
        <v>0.34082872843327128</v>
      </c>
    </row>
    <row r="10" spans="2:8" x14ac:dyDescent="0.25">
      <c r="B10">
        <v>2021</v>
      </c>
      <c r="C10" s="85">
        <f>baseline!DC11</f>
        <v>0.16378257647494765</v>
      </c>
      <c r="D10" s="85">
        <f>pessimistic!DC11</f>
        <v>-0.43672384947098064</v>
      </c>
      <c r="E10" s="85">
        <f>good!DC11</f>
        <v>0.59608515293779141</v>
      </c>
    </row>
    <row r="11" spans="2:8" x14ac:dyDescent="0.25">
      <c r="B11">
        <v>2022</v>
      </c>
      <c r="C11" s="85">
        <f>baseline!DC12</f>
        <v>0.40133625655728267</v>
      </c>
      <c r="D11" s="85">
        <f>pessimistic!DC12</f>
        <v>-0.13781173289693704</v>
      </c>
      <c r="E11" s="85">
        <f>good!DC12</f>
        <v>0.85495544177311589</v>
      </c>
    </row>
    <row r="12" spans="2:8" x14ac:dyDescent="0.25">
      <c r="B12">
        <v>2023</v>
      </c>
      <c r="C12" s="85">
        <f>baseline!DC13</f>
        <v>0.45227934821816906</v>
      </c>
      <c r="D12" s="85">
        <f>pessimistic!DC13</f>
        <v>-8.8669752884403819E-2</v>
      </c>
      <c r="E12" s="85">
        <f>good!DC13</f>
        <v>0.90524230431382124</v>
      </c>
    </row>
    <row r="13" spans="2:8" x14ac:dyDescent="0.25">
      <c r="B13">
        <v>2024</v>
      </c>
      <c r="C13" s="85">
        <f>baseline!DC14</f>
        <v>0.48686821825481308</v>
      </c>
      <c r="D13" s="85">
        <f>pessimistic!DC14</f>
        <v>-5.5764328738665214E-2</v>
      </c>
      <c r="E13" s="85">
        <f>good!DC14</f>
        <v>0.93978523652232815</v>
      </c>
    </row>
    <row r="14" spans="2:8" x14ac:dyDescent="0.25">
      <c r="B14">
        <v>2025</v>
      </c>
      <c r="C14" s="85">
        <f>baseline!DC15</f>
        <v>0.52177116064744888</v>
      </c>
      <c r="D14" s="85">
        <f>pessimistic!DC15</f>
        <v>-2.2647765324643521E-2</v>
      </c>
      <c r="E14" s="85">
        <f>good!DC15</f>
        <v>0.97471710000626133</v>
      </c>
    </row>
    <row r="15" spans="2:8" x14ac:dyDescent="0.25">
      <c r="B15">
        <v>2026</v>
      </c>
      <c r="C15" s="85">
        <f>baseline!DC16</f>
        <v>0.64867962718857064</v>
      </c>
      <c r="D15" s="85">
        <f>pessimistic!DC16</f>
        <v>0.11249051810289812</v>
      </c>
      <c r="E15" s="85">
        <f>good!DC16</f>
        <v>1.0987429405712539</v>
      </c>
    </row>
    <row r="16" spans="2:8" x14ac:dyDescent="0.25">
      <c r="B16">
        <v>2027</v>
      </c>
      <c r="C16" s="85">
        <f>baseline!DC17</f>
        <v>0.74273792613743428</v>
      </c>
      <c r="D16" s="85">
        <f>pessimistic!DC17</f>
        <v>0.2151849791713274</v>
      </c>
      <c r="E16" s="85">
        <f>good!DC17</f>
        <v>1.1910820791443499</v>
      </c>
    </row>
    <row r="17" spans="2:8" x14ac:dyDescent="0.25">
      <c r="B17">
        <v>2028</v>
      </c>
      <c r="C17" s="85">
        <f>baseline!DC18</f>
        <v>0.79136206172556467</v>
      </c>
      <c r="D17" s="85">
        <f>pessimistic!DC18</f>
        <v>0.26730361320746121</v>
      </c>
      <c r="E17" s="85">
        <f>good!DC18</f>
        <v>1.2395639496715247</v>
      </c>
    </row>
    <row r="18" spans="2:8" x14ac:dyDescent="0.25">
      <c r="B18">
        <v>2029</v>
      </c>
      <c r="C18" s="85">
        <f>baseline!DC19</f>
        <v>0.82495827039834191</v>
      </c>
      <c r="D18" s="85">
        <f>pessimistic!DC19</f>
        <v>0.30262979151120106</v>
      </c>
      <c r="E18" s="85">
        <f>good!DC19</f>
        <v>1.2735887906029193</v>
      </c>
    </row>
    <row r="19" spans="2:8" x14ac:dyDescent="0.25">
      <c r="B19">
        <v>2030</v>
      </c>
      <c r="C19" s="85">
        <f>baseline!DC20</f>
        <v>0.85891829654559959</v>
      </c>
      <c r="D19" s="85">
        <f>pessimistic!DC20</f>
        <v>0.33826629362931682</v>
      </c>
      <c r="E19" s="85">
        <f>good!DC20</f>
        <v>1.3080371057372875</v>
      </c>
    </row>
    <row r="20" spans="2:8" x14ac:dyDescent="0.25">
      <c r="B20">
        <v>2031</v>
      </c>
      <c r="C20" s="85">
        <f>baseline!DC21</f>
        <v>0.89326006525337964</v>
      </c>
      <c r="D20" s="85">
        <f>pessimistic!DC21</f>
        <v>0.37423119076784217</v>
      </c>
      <c r="E20" s="85">
        <f>good!DC21</f>
        <v>1.3429276052184504</v>
      </c>
      <c r="H20" t="s">
        <v>71</v>
      </c>
    </row>
    <row r="21" spans="2:8" x14ac:dyDescent="0.25">
      <c r="B21">
        <v>2032</v>
      </c>
      <c r="C21" s="85">
        <f>baseline!DC22</f>
        <v>0.89654267925934195</v>
      </c>
      <c r="D21" s="85">
        <f>pessimistic!DC22</f>
        <v>0.37561033478669481</v>
      </c>
      <c r="E21" s="85">
        <f>good!DC22</f>
        <v>1.3478487962374277</v>
      </c>
    </row>
    <row r="22" spans="2:8" x14ac:dyDescent="0.25">
      <c r="B22">
        <v>2033</v>
      </c>
      <c r="C22" s="85">
        <f>baseline!DC23</f>
        <v>0.89994942350412988</v>
      </c>
      <c r="D22" s="85">
        <f>pessimistic!DC23</f>
        <v>0.37704166060939726</v>
      </c>
      <c r="E22" s="85">
        <f>good!DC23</f>
        <v>1.3529559721105184</v>
      </c>
    </row>
    <row r="23" spans="2:8" x14ac:dyDescent="0.25">
      <c r="B23">
        <v>2034</v>
      </c>
      <c r="C23" s="85">
        <f>baseline!DC24</f>
        <v>0.90346047790489115</v>
      </c>
      <c r="D23" s="85">
        <f>pessimistic!DC24</f>
        <v>0.37851684402393471</v>
      </c>
      <c r="E23" s="85">
        <f>good!DC24</f>
        <v>1.3582194088560442</v>
      </c>
    </row>
    <row r="24" spans="2:8" x14ac:dyDescent="0.25">
      <c r="B24">
        <v>2035</v>
      </c>
      <c r="C24" s="85">
        <f>baseline!DC25</f>
        <v>0.90708926468839568</v>
      </c>
      <c r="D24" s="85">
        <f>pessimistic!DC25</f>
        <v>0.38004152754005427</v>
      </c>
      <c r="E24" s="85">
        <f>good!DC25</f>
        <v>1.3636592167730712</v>
      </c>
    </row>
    <row r="26" spans="2:8" x14ac:dyDescent="0.25">
      <c r="B26" t="s">
        <v>132</v>
      </c>
    </row>
    <row r="27" spans="2:8" x14ac:dyDescent="0.25">
      <c r="B27">
        <v>2015</v>
      </c>
      <c r="C27" s="85">
        <f>baseline!EH5</f>
        <v>-0.36343812465928771</v>
      </c>
      <c r="D27" s="85">
        <f>pessimistic!EH5</f>
        <v>-0.72044536622640765</v>
      </c>
      <c r="E27" s="85">
        <f>good!EH5</f>
        <v>-0.29964587305911783</v>
      </c>
    </row>
    <row r="28" spans="2:8" x14ac:dyDescent="0.25">
      <c r="B28">
        <v>2016</v>
      </c>
      <c r="C28" s="85">
        <f>baseline!EH6</f>
        <v>-0.71532463816498248</v>
      </c>
      <c r="D28" s="85">
        <f>pessimistic!EH6</f>
        <v>-1.4195922854480014</v>
      </c>
      <c r="E28" s="85">
        <f>good!EH6</f>
        <v>-0.58940499863068263</v>
      </c>
    </row>
    <row r="29" spans="2:8" x14ac:dyDescent="0.25">
      <c r="B29">
        <v>2017</v>
      </c>
      <c r="C29" s="85">
        <f>baseline!EH7</f>
        <v>-0.53903964840571472</v>
      </c>
      <c r="D29" s="85">
        <f>pessimistic!EH7</f>
        <v>-1.1888951159504946</v>
      </c>
      <c r="E29" s="85">
        <f>good!EH7</f>
        <v>-0.34518441411400813</v>
      </c>
    </row>
    <row r="30" spans="2:8" x14ac:dyDescent="0.25">
      <c r="B30">
        <v>2018</v>
      </c>
      <c r="C30" s="85">
        <f>baseline!EH8</f>
        <v>-0.30573351784175529</v>
      </c>
      <c r="D30" s="85">
        <f>pessimistic!EH8</f>
        <v>-0.8455458302252028</v>
      </c>
      <c r="E30" s="85">
        <f>good!EH8</f>
        <v>-5.3788396385623383E-2</v>
      </c>
    </row>
    <row r="31" spans="2:8" x14ac:dyDescent="0.25">
      <c r="B31">
        <v>2019</v>
      </c>
      <c r="C31" s="85">
        <f>baseline!EH9</f>
        <v>-0.24807807601320286</v>
      </c>
      <c r="D31" s="85">
        <f>pessimistic!EH9</f>
        <v>-0.7905029198315372</v>
      </c>
      <c r="E31" s="85">
        <f>good!EH9</f>
        <v>4.2878345511287996E-2</v>
      </c>
    </row>
    <row r="32" spans="2:8" x14ac:dyDescent="0.25">
      <c r="B32">
        <v>2020</v>
      </c>
      <c r="C32" s="85">
        <f>baseline!EH10</f>
        <v>-0.29482322506232395</v>
      </c>
      <c r="D32" s="85">
        <f>pessimistic!EH10</f>
        <v>-0.86661399985699106</v>
      </c>
      <c r="E32" s="85">
        <f>good!EH10</f>
        <v>1.777242388616429E-2</v>
      </c>
    </row>
    <row r="33" spans="2:5" x14ac:dyDescent="0.25">
      <c r="B33">
        <v>2021</v>
      </c>
      <c r="C33" s="85">
        <f>baseline!EH11</f>
        <v>-5.7353480686617164E-2</v>
      </c>
      <c r="D33" s="85">
        <f>pessimistic!EH11</f>
        <v>-0.56706168307012472</v>
      </c>
      <c r="E33" s="85">
        <f>good!EH11</f>
        <v>0.27648918437150893</v>
      </c>
    </row>
    <row r="34" spans="2:5" x14ac:dyDescent="0.25">
      <c r="B34">
        <v>2022</v>
      </c>
      <c r="C34" s="85">
        <f>baseline!EH12</f>
        <v>0.13677284905806442</v>
      </c>
      <c r="D34" s="85">
        <f>pessimistic!EH12</f>
        <v>-0.29953938107920575</v>
      </c>
      <c r="E34" s="85">
        <f>good!EH12</f>
        <v>0.48112594868960912</v>
      </c>
    </row>
    <row r="35" spans="2:5" x14ac:dyDescent="0.25">
      <c r="B35">
        <v>2023</v>
      </c>
      <c r="C35" s="85">
        <f>baseline!EH13</f>
        <v>0.17552465323154021</v>
      </c>
      <c r="D35" s="85">
        <f>pessimistic!EH13</f>
        <v>-0.26178100708394991</v>
      </c>
      <c r="E35" s="85">
        <f>good!EH13</f>
        <v>0.51890316817388982</v>
      </c>
    </row>
    <row r="36" spans="2:5" x14ac:dyDescent="0.25">
      <c r="B36">
        <v>2024</v>
      </c>
      <c r="C36" s="85">
        <f>baseline!EH14</f>
        <v>0.20169921918142819</v>
      </c>
      <c r="D36" s="85">
        <f>pessimistic!EH14</f>
        <v>-0.23666344069274148</v>
      </c>
      <c r="E36" s="85">
        <f>good!EH14</f>
        <v>0.5447293534492248</v>
      </c>
    </row>
    <row r="37" spans="2:5" x14ac:dyDescent="0.25">
      <c r="B37">
        <v>2025</v>
      </c>
      <c r="C37" s="85">
        <f>baseline!EH15</f>
        <v>0.22809154992071701</v>
      </c>
      <c r="D37" s="85">
        <f>pessimistic!EH15</f>
        <v>-0.21141223788196939</v>
      </c>
      <c r="E37" s="85">
        <f>good!EH15</f>
        <v>0.57083037628167244</v>
      </c>
    </row>
    <row r="38" spans="2:5" x14ac:dyDescent="0.25">
      <c r="B38">
        <v>2026</v>
      </c>
      <c r="C38" s="85">
        <f>baseline!EH16</f>
        <v>0.32321063593216959</v>
      </c>
      <c r="D38" s="85">
        <f>pessimistic!EH16</f>
        <v>-0.11116154220813801</v>
      </c>
      <c r="E38" s="85">
        <f>good!EH16</f>
        <v>0.66267065156195848</v>
      </c>
    </row>
    <row r="39" spans="2:5" x14ac:dyDescent="0.25">
      <c r="B39">
        <v>2027</v>
      </c>
      <c r="C39" s="85">
        <f>baseline!EH17</f>
        <v>0.39310619623411647</v>
      </c>
      <c r="D39" s="85">
        <f>pessimistic!EH17</f>
        <v>-3.6123364624673915E-2</v>
      </c>
      <c r="E39" s="85">
        <f>good!EH17</f>
        <v>0.73049796479074391</v>
      </c>
    </row>
    <row r="40" spans="2:5" x14ac:dyDescent="0.25">
      <c r="B40">
        <v>2028</v>
      </c>
      <c r="C40" s="85">
        <f>baseline!EH18</f>
        <v>0.42901833111226306</v>
      </c>
      <c r="D40" s="85">
        <f>pessimistic!EH18</f>
        <v>1.6764556711956757E-3</v>
      </c>
      <c r="E40" s="85">
        <f>good!EH18</f>
        <v>0.76592707352873823</v>
      </c>
    </row>
    <row r="41" spans="2:5" x14ac:dyDescent="0.25">
      <c r="B41">
        <v>2029</v>
      </c>
      <c r="C41" s="85">
        <f>baseline!EH19</f>
        <v>0.45366730906777342</v>
      </c>
      <c r="D41" s="85">
        <f>pessimistic!EH19</f>
        <v>2.7083311119358022E-2</v>
      </c>
      <c r="E41" s="85">
        <f>good!EH19</f>
        <v>0.79065576498613677</v>
      </c>
    </row>
    <row r="42" spans="2:5" x14ac:dyDescent="0.25">
      <c r="B42">
        <v>2030</v>
      </c>
      <c r="C42" s="85">
        <f>baseline!EH20</f>
        <v>0.47857517278890871</v>
      </c>
      <c r="D42" s="85">
        <f>pessimistic!EH20</f>
        <v>5.2700128181193406E-2</v>
      </c>
      <c r="E42" s="85">
        <f>good!EH20</f>
        <v>0.81568881797453585</v>
      </c>
    </row>
    <row r="43" spans="2:5" x14ac:dyDescent="0.25">
      <c r="B43">
        <v>2031</v>
      </c>
      <c r="C43" s="85">
        <f>baseline!EH21</f>
        <v>0.50375530994126727</v>
      </c>
      <c r="D43" s="85">
        <f>pessimistic!EH21</f>
        <v>7.8540017108430504E-2</v>
      </c>
      <c r="E43" s="85">
        <f>good!EH21</f>
        <v>0.84104020816393454</v>
      </c>
    </row>
    <row r="44" spans="2:5" x14ac:dyDescent="0.25">
      <c r="B44">
        <v>2032</v>
      </c>
      <c r="C44" s="85">
        <f>baseline!EH22</f>
        <v>0.50563434590786827</v>
      </c>
      <c r="D44" s="85">
        <f>pessimistic!EH22</f>
        <v>7.8832767833625361E-2</v>
      </c>
      <c r="E44" s="85">
        <f>good!EH22</f>
        <v>0.84417692375886588</v>
      </c>
    </row>
    <row r="45" spans="2:5" x14ac:dyDescent="0.25">
      <c r="B45">
        <v>2033</v>
      </c>
      <c r="C45" s="85">
        <f>baseline!EH23</f>
        <v>0.50758465510425399</v>
      </c>
      <c r="D45" s="85">
        <f>pessimistic!EH23</f>
        <v>7.9136621177400279E-2</v>
      </c>
      <c r="E45" s="85">
        <f>good!EH23</f>
        <v>0.84743261406594605</v>
      </c>
    </row>
    <row r="46" spans="2:5" x14ac:dyDescent="0.25">
      <c r="B46">
        <v>2034</v>
      </c>
      <c r="C46" s="85">
        <f>baseline!EH24</f>
        <v>0.50959491321853623</v>
      </c>
      <c r="D46" s="85">
        <f>pessimistic!EH24</f>
        <v>7.9449812672272024E-2</v>
      </c>
      <c r="E46" s="85">
        <f>good!EH24</f>
        <v>0.85078837485159653</v>
      </c>
    </row>
    <row r="47" spans="2:5" x14ac:dyDescent="0.25">
      <c r="B47">
        <v>2035</v>
      </c>
      <c r="C47" s="85">
        <f>baseline!EH25</f>
        <v>0.51167282766455546</v>
      </c>
      <c r="D47" s="85">
        <f>pessimistic!EH25</f>
        <v>7.9773542939087783E-2</v>
      </c>
      <c r="E47" s="85">
        <f>good!EH25</f>
        <v>0.85425707190891487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assumptions</vt:lpstr>
      <vt:lpstr>baseline</vt:lpstr>
      <vt:lpstr>pessimistic</vt:lpstr>
      <vt:lpstr>good</vt:lpstr>
      <vt:lpstr>charts</vt:lpstr>
    </vt:vector>
  </TitlesOfParts>
  <Company>DIW Berlin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Junker, Simon</dc:creator>
  <cp:lastModifiedBy>Meiser, Dennis</cp:lastModifiedBy>
  <dcterms:created xsi:type="dcterms:W3CDTF">2015-10-28T10:17:17Z</dcterms:created>
  <dcterms:modified xsi:type="dcterms:W3CDTF">2015-11-17T11:00:53Z</dcterms:modified>
</cp:coreProperties>
</file>